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90" windowWidth="20100" windowHeight="9210"/>
  </bookViews>
  <sheets>
    <sheet name="Rekenmodel" sheetId="6" r:id="rId1"/>
    <sheet name="Voorbeeld (1)" sheetId="2" r:id="rId2"/>
    <sheet name="Voorbeeld (2)" sheetId="7" r:id="rId3"/>
    <sheet name="Voorbeeld (3)" sheetId="8" r:id="rId4"/>
    <sheet name="Voorbeeld (4)" sheetId="9" r:id="rId5"/>
  </sheets>
  <calcPr calcId="125725"/>
</workbook>
</file>

<file path=xl/calcChain.xml><?xml version="1.0" encoding="utf-8"?>
<calcChain xmlns="http://schemas.openxmlformats.org/spreadsheetml/2006/main">
  <c r="G38" i="9"/>
  <c r="D35"/>
  <c r="D38" s="1"/>
  <c r="F33"/>
  <c r="G33" s="1"/>
  <c r="F32"/>
  <c r="G32" s="1"/>
  <c r="F31"/>
  <c r="G31" s="1"/>
  <c r="F30"/>
  <c r="G30" s="1"/>
  <c r="F29"/>
  <c r="G29" s="1"/>
  <c r="F28"/>
  <c r="G28" s="1"/>
  <c r="F27"/>
  <c r="G27" s="1"/>
  <c r="F26"/>
  <c r="G26" s="1"/>
  <c r="F25"/>
  <c r="G25" s="1"/>
  <c r="F24"/>
  <c r="G24" s="1"/>
  <c r="F23"/>
  <c r="G23" s="1"/>
  <c r="F22"/>
  <c r="G22" s="1"/>
  <c r="F21"/>
  <c r="G21" s="1"/>
  <c r="G18"/>
  <c r="G17"/>
  <c r="G16"/>
  <c r="G15"/>
  <c r="G14"/>
  <c r="G13"/>
  <c r="F33" i="8"/>
  <c r="G33" s="1"/>
  <c r="F32"/>
  <c r="G32" s="1"/>
  <c r="F33" i="7"/>
  <c r="G33" s="1"/>
  <c r="F32"/>
  <c r="G32" s="1"/>
  <c r="F33" i="2"/>
  <c r="G33" s="1"/>
  <c r="F32"/>
  <c r="G32" s="1"/>
  <c r="F33" i="6"/>
  <c r="F32"/>
  <c r="G32" s="1"/>
  <c r="G38" i="8"/>
  <c r="D35"/>
  <c r="D38" s="1"/>
  <c r="F39" s="1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18"/>
  <c r="G17"/>
  <c r="G16"/>
  <c r="G15"/>
  <c r="G14"/>
  <c r="G13"/>
  <c r="G33" i="6"/>
  <c r="G31"/>
  <c r="F31"/>
  <c r="G30"/>
  <c r="F30"/>
  <c r="G29"/>
  <c r="F29"/>
  <c r="G31" i="2"/>
  <c r="F31"/>
  <c r="G30"/>
  <c r="F30"/>
  <c r="G29"/>
  <c r="F29"/>
  <c r="D35" i="7"/>
  <c r="G31"/>
  <c r="G30"/>
  <c r="F31"/>
  <c r="F30"/>
  <c r="F29"/>
  <c r="G29" s="1"/>
  <c r="G35" i="9" l="1"/>
  <c r="F36" s="1"/>
  <c r="F39"/>
  <c r="G35" i="8"/>
  <c r="F36"/>
  <c r="G38" i="7"/>
  <c r="D38"/>
  <c r="F28"/>
  <c r="G28" s="1"/>
  <c r="F27"/>
  <c r="G27" s="1"/>
  <c r="F26"/>
  <c r="G26" s="1"/>
  <c r="F25"/>
  <c r="G25" s="1"/>
  <c r="F24"/>
  <c r="G24" s="1"/>
  <c r="F23"/>
  <c r="G23" s="1"/>
  <c r="F22"/>
  <c r="G22" s="1"/>
  <c r="F21"/>
  <c r="G21" s="1"/>
  <c r="G18"/>
  <c r="G17"/>
  <c r="G16"/>
  <c r="G15"/>
  <c r="G14"/>
  <c r="G13"/>
  <c r="G38" i="6"/>
  <c r="D35"/>
  <c r="D38" s="1"/>
  <c r="F39" s="1"/>
  <c r="G28"/>
  <c r="F28"/>
  <c r="G27"/>
  <c r="F27"/>
  <c r="G26"/>
  <c r="F26"/>
  <c r="G25"/>
  <c r="F25"/>
  <c r="G24"/>
  <c r="F24"/>
  <c r="G23"/>
  <c r="F23"/>
  <c r="G22"/>
  <c r="F22"/>
  <c r="G21"/>
  <c r="F21"/>
  <c r="G18"/>
  <c r="G17"/>
  <c r="G16"/>
  <c r="G15"/>
  <c r="G14"/>
  <c r="G13"/>
  <c r="D35" i="2"/>
  <c r="D38" s="1"/>
  <c r="G38"/>
  <c r="G35" i="7" l="1"/>
  <c r="F36" s="1"/>
  <c r="F39"/>
  <c r="G35" i="6"/>
  <c r="F36" s="1"/>
  <c r="F39" i="2"/>
  <c r="F28" l="1"/>
  <c r="G28" s="1"/>
  <c r="F27"/>
  <c r="G27" s="1"/>
  <c r="F26"/>
  <c r="G26" s="1"/>
  <c r="F25"/>
  <c r="G25" s="1"/>
  <c r="F24"/>
  <c r="G24" s="1"/>
  <c r="F23"/>
  <c r="G23" s="1"/>
  <c r="F22"/>
  <c r="G22" s="1"/>
  <c r="F21"/>
  <c r="G21" s="1"/>
  <c r="G18"/>
  <c r="G17"/>
  <c r="G16"/>
  <c r="G15"/>
  <c r="G14"/>
  <c r="G13"/>
  <c r="G35" l="1"/>
  <c r="F36" l="1"/>
</calcChain>
</file>

<file path=xl/sharedStrings.xml><?xml version="1.0" encoding="utf-8"?>
<sst xmlns="http://schemas.openxmlformats.org/spreadsheetml/2006/main" count="342" uniqueCount="58">
  <si>
    <t>Global warming (GWP)</t>
  </si>
  <si>
    <t>Stratospheric ozone depletion (ODP)</t>
  </si>
  <si>
    <t>Acidification of land and water (AP)</t>
  </si>
  <si>
    <t>Eutrophication (EP)</t>
  </si>
  <si>
    <t>Photochemical ozone creation (POCP)</t>
  </si>
  <si>
    <t>Abiotic depletion of non fossil resources (ADP elements)</t>
  </si>
  <si>
    <t>totaal</t>
  </si>
  <si>
    <t>RVS</t>
  </si>
  <si>
    <t>Aluminium</t>
  </si>
  <si>
    <t>Koper</t>
  </si>
  <si>
    <t>Lood</t>
  </si>
  <si>
    <t>Zink</t>
  </si>
  <si>
    <t>Nickel</t>
  </si>
  <si>
    <t>PVC</t>
  </si>
  <si>
    <t>PE</t>
  </si>
  <si>
    <t>PS</t>
  </si>
  <si>
    <t>kg CO2 equ</t>
  </si>
  <si>
    <t>facturen voor de berekening</t>
  </si>
  <si>
    <t>kg CFC11 equ</t>
  </si>
  <si>
    <t>kg SO2 equ</t>
  </si>
  <si>
    <t>kg PO4 kg equ</t>
  </si>
  <si>
    <t>kg SB equ</t>
  </si>
  <si>
    <t>kg</t>
  </si>
  <si>
    <t>ecokosten</t>
  </si>
  <si>
    <t>(euro)</t>
  </si>
  <si>
    <t>(euro/kg equ)</t>
  </si>
  <si>
    <t>LCA gegevens voor cradle-to-gate uit EPD</t>
  </si>
  <si>
    <t>(=gereed product af fabriek)</t>
  </si>
  <si>
    <t>abiotic depletion (euro/kg)</t>
  </si>
  <si>
    <t>kg Etheen equ</t>
  </si>
  <si>
    <t>Kalksandstein</t>
  </si>
  <si>
    <t>Bundesverband</t>
  </si>
  <si>
    <t>Kalksandsteinindustrie e.V.</t>
  </si>
  <si>
    <t>PU</t>
  </si>
  <si>
    <t>Silicone rubber</t>
  </si>
  <si>
    <t>1 stuk 65 kg 1.23x1.48 m</t>
  </si>
  <si>
    <t>Invultabel</t>
  </si>
  <si>
    <t xml:space="preserve">Nadere gegevens van materialen uit EPD, of te schatten </t>
  </si>
  <si>
    <t>Koolstofstaal</t>
  </si>
  <si>
    <t>Eenheid:</t>
  </si>
  <si>
    <t>Product:</t>
  </si>
  <si>
    <t>euro ecokosten / kg eindproduct</t>
  </si>
  <si>
    <t>euro ecokosten / ton eindproduct</t>
  </si>
  <si>
    <t>kg CO2 / kg eindproduct</t>
  </si>
  <si>
    <t>kg CO2 / ton eindproduct</t>
  </si>
  <si>
    <t>Totaal ecokosten</t>
  </si>
  <si>
    <t>Totaal carbon footprint</t>
  </si>
  <si>
    <t>Toelichting: in de gele velden uit de EPD de gegevens overnemen, die voor het product van toepassing zijn.</t>
  </si>
  <si>
    <t>In de grijze velden staat de uitkomst van de berekening per eenheid, zoals in de EPD aangehouden, en per kg eindproduct.</t>
  </si>
  <si>
    <t>In EcoQuaestor wordt steeds gerekend met ecokosten en CO2-footprint per kg eindproduct.</t>
  </si>
  <si>
    <t>EcoQuaestor 2014.01</t>
  </si>
  <si>
    <t xml:space="preserve">Holz-Hauseingangstür Thermosafe 100 </t>
  </si>
  <si>
    <t>VARIOTEC GmbH &amp; Co. KG</t>
  </si>
  <si>
    <t>1 deur</t>
  </si>
  <si>
    <t>Opmerkingen</t>
  </si>
  <si>
    <t>Holz-Aluminium-Fenster ENEF 12 V</t>
  </si>
  <si>
    <t>Bitumen</t>
  </si>
  <si>
    <t>Holzfenster Energyframe II</t>
  </si>
</sst>
</file>

<file path=xl/styles.xml><?xml version="1.0" encoding="utf-8"?>
<styleSheet xmlns="http://schemas.openxmlformats.org/spreadsheetml/2006/main">
  <numFmts count="3">
    <numFmt numFmtId="43" formatCode="_-* #,##0.00_-;_-* #,##0.00\-;_-* &quot;-&quot;??_-;_-@_-"/>
    <numFmt numFmtId="168" formatCode="_-* #,##0.000_-;_-* #,##0.000\-;_-* &quot;-&quot;??_-;_-@_-"/>
    <numFmt numFmtId="170" formatCode="_-* #,##0_-;_-* #,##0\-;_-* &quot;-&quot;??_-;_-@_-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43" fontId="2" fillId="0" borderId="0" xfId="1" applyFont="1"/>
    <xf numFmtId="168" fontId="2" fillId="0" borderId="0" xfId="1" applyNumberFormat="1" applyFont="1" applyFill="1"/>
    <xf numFmtId="43" fontId="1" fillId="0" borderId="0" xfId="1" applyFont="1" applyBorder="1"/>
    <xf numFmtId="43" fontId="0" fillId="0" borderId="0" xfId="1" applyFont="1"/>
    <xf numFmtId="170" fontId="0" fillId="0" borderId="0" xfId="1" applyNumberFormat="1" applyFont="1"/>
    <xf numFmtId="43" fontId="0" fillId="0" borderId="0" xfId="1" applyFont="1" applyBorder="1"/>
    <xf numFmtId="43" fontId="2" fillId="0" borderId="0" xfId="1" applyFont="1" applyFill="1" applyAlignment="1">
      <alignment horizontal="right"/>
    </xf>
    <xf numFmtId="43" fontId="0" fillId="0" borderId="0" xfId="1" applyFont="1" applyAlignment="1">
      <alignment horizontal="right"/>
    </xf>
    <xf numFmtId="168" fontId="2" fillId="0" borderId="0" xfId="1" applyNumberFormat="1" applyFont="1" applyFill="1" applyAlignment="1">
      <alignment horizontal="right"/>
    </xf>
    <xf numFmtId="43" fontId="1" fillId="0" borderId="0" xfId="1" applyFont="1" applyBorder="1" applyAlignment="1">
      <alignment horizontal="left"/>
    </xf>
    <xf numFmtId="43" fontId="0" fillId="0" borderId="0" xfId="1" applyFont="1" applyBorder="1" applyAlignment="1">
      <alignment horizontal="left"/>
    </xf>
    <xf numFmtId="43" fontId="0" fillId="0" borderId="0" xfId="1" applyFont="1" applyAlignment="1">
      <alignment horizontal="left"/>
    </xf>
    <xf numFmtId="170" fontId="0" fillId="2" borderId="2" xfId="1" applyNumberFormat="1" applyFont="1" applyFill="1" applyBorder="1"/>
    <xf numFmtId="43" fontId="0" fillId="2" borderId="4" xfId="1" applyFont="1" applyFill="1" applyBorder="1" applyAlignment="1"/>
    <xf numFmtId="0" fontId="0" fillId="0" borderId="5" xfId="0" applyBorder="1" applyAlignment="1"/>
    <xf numFmtId="0" fontId="0" fillId="0" borderId="6" xfId="0" applyBorder="1" applyAlignment="1"/>
    <xf numFmtId="43" fontId="0" fillId="2" borderId="7" xfId="1" applyFont="1" applyFill="1" applyBorder="1" applyAlignment="1"/>
    <xf numFmtId="0" fontId="0" fillId="0" borderId="0" xfId="0" applyBorder="1" applyAlignment="1"/>
    <xf numFmtId="0" fontId="0" fillId="0" borderId="8" xfId="0" applyBorder="1" applyAlignment="1"/>
    <xf numFmtId="43" fontId="0" fillId="2" borderId="9" xfId="1" applyFont="1" applyFill="1" applyBorder="1" applyAlignment="1"/>
    <xf numFmtId="0" fontId="0" fillId="0" borderId="3" xfId="0" applyBorder="1" applyAlignment="1"/>
    <xf numFmtId="0" fontId="0" fillId="0" borderId="10" xfId="0" applyBorder="1" applyAlignment="1"/>
    <xf numFmtId="11" fontId="0" fillId="2" borderId="1" xfId="0" applyNumberForma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2" borderId="1" xfId="0" applyFill="1" applyBorder="1" applyAlignment="1">
      <alignment horizontal="left"/>
    </xf>
    <xf numFmtId="43" fontId="1" fillId="0" borderId="4" xfId="1" applyFont="1" applyBorder="1" applyAlignment="1">
      <alignment horizontal="left"/>
    </xf>
    <xf numFmtId="170" fontId="0" fillId="0" borderId="5" xfId="1" applyNumberFormat="1" applyFont="1" applyBorder="1"/>
    <xf numFmtId="0" fontId="0" fillId="0" borderId="5" xfId="0" applyFill="1" applyBorder="1"/>
    <xf numFmtId="0" fontId="0" fillId="0" borderId="6" xfId="0" applyBorder="1"/>
    <xf numFmtId="43" fontId="1" fillId="0" borderId="9" xfId="1" applyFont="1" applyBorder="1" applyAlignment="1">
      <alignment horizontal="left"/>
    </xf>
    <xf numFmtId="170" fontId="0" fillId="0" borderId="3" xfId="1" applyNumberFormat="1" applyFont="1" applyBorder="1"/>
    <xf numFmtId="0" fontId="0" fillId="0" borderId="3" xfId="0" applyFill="1" applyBorder="1"/>
    <xf numFmtId="0" fontId="0" fillId="0" borderId="10" xfId="0" applyBorder="1"/>
    <xf numFmtId="43" fontId="0" fillId="0" borderId="9" xfId="1" applyFont="1" applyBorder="1" applyAlignment="1">
      <alignment horizontal="left"/>
    </xf>
    <xf numFmtId="0" fontId="0" fillId="0" borderId="3" xfId="0" applyBorder="1"/>
    <xf numFmtId="43" fontId="0" fillId="3" borderId="5" xfId="1" applyFont="1" applyFill="1" applyBorder="1"/>
    <xf numFmtId="43" fontId="1" fillId="3" borderId="5" xfId="1" applyFont="1" applyFill="1" applyBorder="1"/>
    <xf numFmtId="168" fontId="1" fillId="3" borderId="3" xfId="1" applyNumberFormat="1" applyFont="1" applyFill="1" applyBorder="1"/>
    <xf numFmtId="43" fontId="1" fillId="3" borderId="3" xfId="1" applyFont="1" applyFill="1" applyBorder="1"/>
    <xf numFmtId="0" fontId="0" fillId="3" borderId="3" xfId="0" applyFill="1" applyBorder="1"/>
    <xf numFmtId="43" fontId="0" fillId="4" borderId="4" xfId="1" applyFont="1" applyFill="1" applyBorder="1" applyAlignment="1">
      <alignment horizontal="left"/>
    </xf>
    <xf numFmtId="0" fontId="0" fillId="4" borderId="5" xfId="0" applyFill="1" applyBorder="1"/>
    <xf numFmtId="43" fontId="0" fillId="4" borderId="5" xfId="1" applyFont="1" applyFill="1" applyBorder="1"/>
    <xf numFmtId="0" fontId="0" fillId="4" borderId="6" xfId="0" applyFill="1" applyBorder="1"/>
    <xf numFmtId="43" fontId="0" fillId="4" borderId="7" xfId="1" applyFont="1" applyFill="1" applyBorder="1" applyAlignment="1">
      <alignment horizontal="left"/>
    </xf>
    <xf numFmtId="0" fontId="0" fillId="4" borderId="0" xfId="0" applyFill="1" applyBorder="1"/>
    <xf numFmtId="43" fontId="0" fillId="4" borderId="0" xfId="1" applyFont="1" applyFill="1" applyBorder="1"/>
    <xf numFmtId="0" fontId="0" fillId="4" borderId="8" xfId="0" applyFill="1" applyBorder="1"/>
    <xf numFmtId="43" fontId="0" fillId="4" borderId="9" xfId="1" applyFont="1" applyFill="1" applyBorder="1" applyAlignment="1">
      <alignment horizontal="left"/>
    </xf>
    <xf numFmtId="0" fontId="0" fillId="4" borderId="3" xfId="0" applyFill="1" applyBorder="1"/>
    <xf numFmtId="43" fontId="0" fillId="4" borderId="3" xfId="1" applyFont="1" applyFill="1" applyBorder="1"/>
    <xf numFmtId="0" fontId="0" fillId="4" borderId="10" xfId="0" applyFill="1" applyBorder="1" applyAlignment="1">
      <alignment horizontal="right"/>
    </xf>
    <xf numFmtId="43" fontId="0" fillId="0" borderId="0" xfId="1" applyFont="1" applyFill="1" applyBorder="1"/>
    <xf numFmtId="43" fontId="1" fillId="2" borderId="11" xfId="1" applyFont="1" applyFill="1" applyBorder="1"/>
    <xf numFmtId="43" fontId="0" fillId="2" borderId="12" xfId="1" applyFont="1" applyFill="1" applyBorder="1"/>
    <xf numFmtId="43" fontId="0" fillId="2" borderId="2" xfId="1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9"/>
  <sheetViews>
    <sheetView tabSelected="1" workbookViewId="0">
      <selection activeCell="D5" sqref="D5:F5"/>
    </sheetView>
  </sheetViews>
  <sheetFormatPr defaultRowHeight="15"/>
  <cols>
    <col min="1" max="1" width="3.42578125" customWidth="1"/>
    <col min="2" max="2" width="4.42578125" customWidth="1"/>
    <col min="3" max="3" width="52.5703125" style="17" bestFit="1" customWidth="1"/>
    <col min="4" max="4" width="12.7109375" customWidth="1"/>
    <col min="5" max="5" width="13.7109375" bestFit="1" customWidth="1"/>
    <col min="6" max="6" width="15.7109375" style="9" customWidth="1"/>
    <col min="7" max="7" width="15.7109375" customWidth="1"/>
    <col min="8" max="8" width="31.42578125" bestFit="1" customWidth="1"/>
  </cols>
  <sheetData>
    <row r="1" spans="2:8">
      <c r="C1" s="46" t="s">
        <v>47</v>
      </c>
      <c r="D1" s="47"/>
      <c r="E1" s="47"/>
      <c r="F1" s="48"/>
      <c r="G1" s="47"/>
      <c r="H1" s="49"/>
    </row>
    <row r="2" spans="2:8">
      <c r="C2" s="50" t="s">
        <v>48</v>
      </c>
      <c r="D2" s="51"/>
      <c r="E2" s="51"/>
      <c r="F2" s="52"/>
      <c r="G2" s="51"/>
      <c r="H2" s="53"/>
    </row>
    <row r="3" spans="2:8">
      <c r="C3" s="54" t="s">
        <v>49</v>
      </c>
      <c r="D3" s="55"/>
      <c r="E3" s="55"/>
      <c r="F3" s="56"/>
      <c r="G3" s="55"/>
      <c r="H3" s="57" t="s">
        <v>50</v>
      </c>
    </row>
    <row r="5" spans="2:8">
      <c r="C5" s="15" t="s">
        <v>36</v>
      </c>
      <c r="D5" s="19"/>
      <c r="E5" s="20"/>
      <c r="F5" s="21"/>
      <c r="H5" s="59" t="s">
        <v>54</v>
      </c>
    </row>
    <row r="6" spans="2:8">
      <c r="C6" s="16" t="s">
        <v>40</v>
      </c>
      <c r="D6" s="22"/>
      <c r="E6" s="23"/>
      <c r="F6" s="24"/>
      <c r="H6" s="60"/>
    </row>
    <row r="7" spans="2:8">
      <c r="C7" s="15"/>
      <c r="D7" s="25"/>
      <c r="E7" s="26"/>
      <c r="F7" s="27"/>
      <c r="H7" s="60"/>
    </row>
    <row r="8" spans="2:8">
      <c r="B8" s="1"/>
      <c r="C8" s="16" t="s">
        <v>39</v>
      </c>
      <c r="D8" s="18">
        <v>1000</v>
      </c>
      <c r="E8" s="11" t="s">
        <v>22</v>
      </c>
      <c r="G8" s="1"/>
      <c r="H8" s="60"/>
    </row>
    <row r="9" spans="2:8">
      <c r="B9" s="1"/>
      <c r="C9" s="16"/>
      <c r="D9" s="5"/>
      <c r="E9" s="1"/>
      <c r="F9" s="11"/>
      <c r="G9" s="1"/>
      <c r="H9" s="60"/>
    </row>
    <row r="10" spans="2:8">
      <c r="B10" s="1"/>
      <c r="C10" s="16" t="s">
        <v>26</v>
      </c>
      <c r="D10" s="1"/>
      <c r="E10" s="1"/>
      <c r="F10" s="12" t="s">
        <v>17</v>
      </c>
      <c r="G10" s="4" t="s">
        <v>23</v>
      </c>
      <c r="H10" s="60"/>
    </row>
    <row r="11" spans="2:8">
      <c r="B11" s="1"/>
      <c r="C11" s="16" t="s">
        <v>27</v>
      </c>
      <c r="D11" s="1" t="s">
        <v>6</v>
      </c>
      <c r="E11" s="1"/>
      <c r="F11" s="12" t="s">
        <v>25</v>
      </c>
      <c r="G11" s="4" t="s">
        <v>24</v>
      </c>
      <c r="H11" s="60"/>
    </row>
    <row r="12" spans="2:8">
      <c r="B12" s="1"/>
      <c r="C12" s="16"/>
      <c r="D12" s="1"/>
      <c r="E12" s="1"/>
      <c r="F12" s="12"/>
      <c r="G12" s="4"/>
      <c r="H12" s="60"/>
    </row>
    <row r="13" spans="2:8">
      <c r="B13" s="1"/>
      <c r="C13" s="16" t="s">
        <v>0</v>
      </c>
      <c r="D13" s="28"/>
      <c r="E13" s="1" t="s">
        <v>16</v>
      </c>
      <c r="F13" s="7">
        <v>0.13500000000000001</v>
      </c>
      <c r="G13" s="6">
        <f>D13*F13</f>
        <v>0</v>
      </c>
      <c r="H13" s="60"/>
    </row>
    <row r="14" spans="2:8">
      <c r="B14" s="1"/>
      <c r="C14" s="16" t="s">
        <v>1</v>
      </c>
      <c r="D14" s="28"/>
      <c r="E14" s="1" t="s">
        <v>18</v>
      </c>
      <c r="F14" s="7">
        <v>0</v>
      </c>
      <c r="G14" s="6">
        <f t="shared" ref="G14:G18" si="0">D14*F14</f>
        <v>0</v>
      </c>
      <c r="H14" s="60"/>
    </row>
    <row r="15" spans="2:8">
      <c r="B15" s="1"/>
      <c r="C15" s="16" t="s">
        <v>2</v>
      </c>
      <c r="D15" s="28"/>
      <c r="E15" s="1" t="s">
        <v>19</v>
      </c>
      <c r="F15" s="7">
        <v>8.25</v>
      </c>
      <c r="G15" s="6">
        <f t="shared" si="0"/>
        <v>0</v>
      </c>
      <c r="H15" s="60"/>
    </row>
    <row r="16" spans="2:8">
      <c r="B16" s="1"/>
      <c r="C16" s="16" t="s">
        <v>3</v>
      </c>
      <c r="D16" s="28"/>
      <c r="E16" s="1" t="s">
        <v>20</v>
      </c>
      <c r="F16" s="7">
        <v>3.9</v>
      </c>
      <c r="G16" s="6">
        <f t="shared" si="0"/>
        <v>0</v>
      </c>
      <c r="H16" s="60"/>
    </row>
    <row r="17" spans="2:8">
      <c r="B17" s="1"/>
      <c r="C17" s="16" t="s">
        <v>4</v>
      </c>
      <c r="D17" s="28"/>
      <c r="E17" s="2" t="s">
        <v>29</v>
      </c>
      <c r="F17" s="7">
        <v>9.6999999999999993</v>
      </c>
      <c r="G17" s="6">
        <f t="shared" si="0"/>
        <v>0</v>
      </c>
      <c r="H17" s="60"/>
    </row>
    <row r="18" spans="2:8">
      <c r="B18" s="1"/>
      <c r="C18" s="16" t="s">
        <v>5</v>
      </c>
      <c r="D18" s="28"/>
      <c r="E18" s="2" t="s">
        <v>21</v>
      </c>
      <c r="F18" s="7">
        <v>0</v>
      </c>
      <c r="G18" s="6">
        <f t="shared" si="0"/>
        <v>0</v>
      </c>
      <c r="H18" s="60"/>
    </row>
    <row r="19" spans="2:8">
      <c r="B19" s="1"/>
      <c r="C19" s="16"/>
      <c r="D19" s="29"/>
      <c r="E19" s="1"/>
      <c r="F19" s="7"/>
      <c r="H19" s="60"/>
    </row>
    <row r="20" spans="2:8">
      <c r="B20" s="1"/>
      <c r="C20" s="16" t="s">
        <v>37</v>
      </c>
      <c r="D20" s="29"/>
      <c r="E20" s="1"/>
      <c r="F20" s="14" t="s">
        <v>28</v>
      </c>
      <c r="G20" s="4"/>
      <c r="H20" s="60"/>
    </row>
    <row r="21" spans="2:8">
      <c r="B21" s="1"/>
      <c r="C21" s="16" t="s">
        <v>38</v>
      </c>
      <c r="D21" s="30"/>
      <c r="E21" s="1" t="s">
        <v>22</v>
      </c>
      <c r="F21" s="7">
        <f>0.133*(1-0.44)</f>
        <v>7.4480000000000005E-2</v>
      </c>
      <c r="G21" s="6">
        <f t="shared" ref="G21:G33" si="1">D21*F21</f>
        <v>0</v>
      </c>
      <c r="H21" s="60"/>
    </row>
    <row r="22" spans="2:8">
      <c r="B22" s="1"/>
      <c r="C22" s="16" t="s">
        <v>7</v>
      </c>
      <c r="D22" s="30"/>
      <c r="E22" s="1" t="s">
        <v>22</v>
      </c>
      <c r="F22" s="7">
        <f>1.29*(1-0.4)</f>
        <v>0.77400000000000002</v>
      </c>
      <c r="G22" s="6">
        <f t="shared" si="1"/>
        <v>0</v>
      </c>
      <c r="H22" s="60"/>
    </row>
    <row r="23" spans="2:8">
      <c r="B23" s="1"/>
      <c r="C23" s="16" t="s">
        <v>8</v>
      </c>
      <c r="D23" s="30"/>
      <c r="E23" s="1" t="s">
        <v>22</v>
      </c>
      <c r="F23" s="7">
        <f>1.512*(1-0.34)</f>
        <v>0.99791999999999992</v>
      </c>
      <c r="G23" s="6">
        <f t="shared" si="1"/>
        <v>0</v>
      </c>
      <c r="H23" s="60"/>
    </row>
    <row r="24" spans="2:8">
      <c r="B24" s="1"/>
      <c r="C24" s="16" t="s">
        <v>9</v>
      </c>
      <c r="D24" s="30"/>
      <c r="E24" s="1" t="s">
        <v>22</v>
      </c>
      <c r="F24" s="7">
        <f>2.18*(1-0.44)</f>
        <v>1.2208000000000001</v>
      </c>
      <c r="G24" s="6">
        <f t="shared" si="1"/>
        <v>0</v>
      </c>
      <c r="H24" s="60"/>
    </row>
    <row r="25" spans="2:8">
      <c r="B25" s="1"/>
      <c r="C25" s="16" t="s">
        <v>10</v>
      </c>
      <c r="D25" s="30"/>
      <c r="E25" s="1" t="s">
        <v>22</v>
      </c>
      <c r="F25" s="7">
        <f>0.954*(1-0.75)</f>
        <v>0.23849999999999999</v>
      </c>
      <c r="G25" s="6">
        <f t="shared" si="1"/>
        <v>0</v>
      </c>
      <c r="H25" s="60"/>
    </row>
    <row r="26" spans="2:8">
      <c r="B26" s="1"/>
      <c r="C26" s="16" t="s">
        <v>12</v>
      </c>
      <c r="D26" s="30"/>
      <c r="E26" s="1" t="s">
        <v>22</v>
      </c>
      <c r="F26" s="7">
        <f>7.068*(1-0.3)</f>
        <v>4.9475999999999996</v>
      </c>
      <c r="G26" s="6">
        <f t="shared" si="1"/>
        <v>0</v>
      </c>
      <c r="H26" s="60"/>
    </row>
    <row r="27" spans="2:8">
      <c r="B27" s="1"/>
      <c r="C27" s="16" t="s">
        <v>11</v>
      </c>
      <c r="D27" s="30"/>
      <c r="E27" s="1" t="s">
        <v>22</v>
      </c>
      <c r="F27" s="7">
        <f>1.3*(1-0.23)</f>
        <v>1.0010000000000001</v>
      </c>
      <c r="G27" s="6">
        <f t="shared" si="1"/>
        <v>0</v>
      </c>
      <c r="H27" s="60"/>
    </row>
    <row r="28" spans="2:8">
      <c r="B28" s="1"/>
      <c r="C28" s="16" t="s">
        <v>13</v>
      </c>
      <c r="D28" s="30"/>
      <c r="E28" s="1" t="s">
        <v>22</v>
      </c>
      <c r="F28" s="7">
        <f>0.448*0.7</f>
        <v>0.31359999999999999</v>
      </c>
      <c r="G28" s="6">
        <f t="shared" si="1"/>
        <v>0</v>
      </c>
      <c r="H28" s="60"/>
    </row>
    <row r="29" spans="2:8">
      <c r="B29" s="1"/>
      <c r="C29" s="11" t="s">
        <v>14</v>
      </c>
      <c r="D29" s="30"/>
      <c r="E29" s="1" t="s">
        <v>22</v>
      </c>
      <c r="F29" s="7">
        <f>1*0.7</f>
        <v>0.7</v>
      </c>
      <c r="G29" s="6">
        <f t="shared" si="1"/>
        <v>0</v>
      </c>
      <c r="H29" s="60"/>
    </row>
    <row r="30" spans="2:8">
      <c r="B30" s="1"/>
      <c r="C30" s="11" t="s">
        <v>15</v>
      </c>
      <c r="D30" s="30"/>
      <c r="E30" s="1" t="s">
        <v>22</v>
      </c>
      <c r="F30" s="7">
        <f>1.077*0.7</f>
        <v>0.7538999999999999</v>
      </c>
      <c r="G30" s="6">
        <f t="shared" si="1"/>
        <v>0</v>
      </c>
      <c r="H30" s="60"/>
    </row>
    <row r="31" spans="2:8">
      <c r="B31" s="1"/>
      <c r="C31" s="58" t="s">
        <v>33</v>
      </c>
      <c r="D31" s="30"/>
      <c r="E31" s="1" t="s">
        <v>22</v>
      </c>
      <c r="F31" s="7">
        <f>0.854*0.7</f>
        <v>0.5978</v>
      </c>
      <c r="G31" s="6">
        <f t="shared" si="1"/>
        <v>0</v>
      </c>
      <c r="H31" s="60"/>
    </row>
    <row r="32" spans="2:8">
      <c r="B32" s="1"/>
      <c r="C32" s="58" t="s">
        <v>34</v>
      </c>
      <c r="D32" s="30"/>
      <c r="E32" s="1" t="s">
        <v>22</v>
      </c>
      <c r="F32" s="7">
        <f>0.378*0.7</f>
        <v>0.2646</v>
      </c>
      <c r="G32" s="6">
        <f t="shared" ref="G32" si="2">D32*F32</f>
        <v>0</v>
      </c>
      <c r="H32" s="60"/>
    </row>
    <row r="33" spans="2:8">
      <c r="B33" s="1"/>
      <c r="C33" s="58" t="s">
        <v>56</v>
      </c>
      <c r="D33" s="30"/>
      <c r="E33" s="1" t="s">
        <v>22</v>
      </c>
      <c r="F33" s="7">
        <f>1*0.7</f>
        <v>0.7</v>
      </c>
      <c r="G33" s="6">
        <f t="shared" si="1"/>
        <v>0</v>
      </c>
      <c r="H33" s="61"/>
    </row>
    <row r="34" spans="2:8">
      <c r="F34" s="13"/>
    </row>
    <row r="35" spans="2:8">
      <c r="C35" s="31" t="s">
        <v>45</v>
      </c>
      <c r="D35" s="32">
        <f>D8</f>
        <v>1000</v>
      </c>
      <c r="E35" s="33" t="s">
        <v>22</v>
      </c>
      <c r="F35" s="41"/>
      <c r="G35" s="42">
        <f>SUM(G13:G18)+SUM(G21:G33)</f>
        <v>0</v>
      </c>
      <c r="H35" s="34" t="s">
        <v>42</v>
      </c>
    </row>
    <row r="36" spans="2:8">
      <c r="C36" s="35"/>
      <c r="D36" s="36">
        <v>1</v>
      </c>
      <c r="E36" s="37" t="s">
        <v>22</v>
      </c>
      <c r="F36" s="43">
        <f>G35/D35</f>
        <v>0</v>
      </c>
      <c r="G36" s="44"/>
      <c r="H36" s="38" t="s">
        <v>41</v>
      </c>
    </row>
    <row r="37" spans="2:8">
      <c r="C37" s="15"/>
      <c r="D37" s="10"/>
      <c r="E37" s="3"/>
      <c r="F37" s="13"/>
      <c r="G37" s="8"/>
    </row>
    <row r="38" spans="2:8">
      <c r="C38" s="31" t="s">
        <v>46</v>
      </c>
      <c r="D38" s="32">
        <f>D35</f>
        <v>1000</v>
      </c>
      <c r="E38" s="33" t="s">
        <v>22</v>
      </c>
      <c r="F38" s="41"/>
      <c r="G38" s="42">
        <f>D13</f>
        <v>0</v>
      </c>
      <c r="H38" s="34" t="s">
        <v>44</v>
      </c>
    </row>
    <row r="39" spans="2:8">
      <c r="C39" s="39"/>
      <c r="D39" s="40">
        <v>1</v>
      </c>
      <c r="E39" s="37" t="s">
        <v>22</v>
      </c>
      <c r="F39" s="43">
        <f>G38/D38</f>
        <v>0</v>
      </c>
      <c r="G39" s="45"/>
      <c r="H39" s="38" t="s">
        <v>43</v>
      </c>
    </row>
  </sheetData>
  <mergeCells count="3">
    <mergeCell ref="D5:F5"/>
    <mergeCell ref="D6:F6"/>
    <mergeCell ref="D7:F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9"/>
  <sheetViews>
    <sheetView workbookViewId="0">
      <selection activeCell="D5" sqref="D5:F5"/>
    </sheetView>
  </sheetViews>
  <sheetFormatPr defaultRowHeight="15"/>
  <cols>
    <col min="1" max="1" width="3.42578125" customWidth="1"/>
    <col min="2" max="2" width="4.42578125" customWidth="1"/>
    <col min="3" max="3" width="52.5703125" style="17" bestFit="1" customWidth="1"/>
    <col min="4" max="4" width="12.7109375" customWidth="1"/>
    <col min="5" max="5" width="13.7109375" bestFit="1" customWidth="1"/>
    <col min="6" max="6" width="15.7109375" style="9" customWidth="1"/>
    <col min="7" max="7" width="15.7109375" customWidth="1"/>
    <col min="8" max="8" width="31.42578125" bestFit="1" customWidth="1"/>
  </cols>
  <sheetData>
    <row r="1" spans="2:8">
      <c r="C1" s="46" t="s">
        <v>47</v>
      </c>
      <c r="D1" s="47"/>
      <c r="E1" s="47"/>
      <c r="F1" s="48"/>
      <c r="G1" s="47"/>
      <c r="H1" s="49"/>
    </row>
    <row r="2" spans="2:8">
      <c r="C2" s="50" t="s">
        <v>48</v>
      </c>
      <c r="D2" s="51"/>
      <c r="E2" s="51"/>
      <c r="F2" s="52"/>
      <c r="G2" s="51"/>
      <c r="H2" s="53"/>
    </row>
    <row r="3" spans="2:8">
      <c r="C3" s="54" t="s">
        <v>49</v>
      </c>
      <c r="D3" s="55"/>
      <c r="E3" s="55"/>
      <c r="F3" s="56"/>
      <c r="G3" s="55"/>
      <c r="H3" s="57" t="s">
        <v>50</v>
      </c>
    </row>
    <row r="5" spans="2:8">
      <c r="C5" s="15" t="s">
        <v>36</v>
      </c>
      <c r="D5" s="19" t="s">
        <v>30</v>
      </c>
      <c r="E5" s="20"/>
      <c r="F5" s="21"/>
      <c r="H5" s="59" t="s">
        <v>54</v>
      </c>
    </row>
    <row r="6" spans="2:8">
      <c r="C6" s="16" t="s">
        <v>40</v>
      </c>
      <c r="D6" s="22" t="s">
        <v>31</v>
      </c>
      <c r="E6" s="23"/>
      <c r="F6" s="24"/>
      <c r="H6" s="60"/>
    </row>
    <row r="7" spans="2:8">
      <c r="C7" s="15"/>
      <c r="D7" s="25" t="s">
        <v>32</v>
      </c>
      <c r="E7" s="26"/>
      <c r="F7" s="27"/>
      <c r="H7" s="60"/>
    </row>
    <row r="8" spans="2:8">
      <c r="B8" s="1"/>
      <c r="C8" s="16" t="s">
        <v>39</v>
      </c>
      <c r="D8" s="18">
        <v>1000</v>
      </c>
      <c r="E8" s="11" t="s">
        <v>22</v>
      </c>
      <c r="G8" s="1"/>
      <c r="H8" s="60"/>
    </row>
    <row r="9" spans="2:8">
      <c r="B9" s="1"/>
      <c r="C9" s="16"/>
      <c r="D9" s="5"/>
      <c r="E9" s="1"/>
      <c r="F9" s="11"/>
      <c r="G9" s="1"/>
      <c r="H9" s="60"/>
    </row>
    <row r="10" spans="2:8">
      <c r="B10" s="1"/>
      <c r="C10" s="16" t="s">
        <v>26</v>
      </c>
      <c r="D10" s="1"/>
      <c r="E10" s="1"/>
      <c r="F10" s="12" t="s">
        <v>17</v>
      </c>
      <c r="G10" s="4" t="s">
        <v>23</v>
      </c>
      <c r="H10" s="60"/>
    </row>
    <row r="11" spans="2:8">
      <c r="B11" s="1"/>
      <c r="C11" s="16" t="s">
        <v>27</v>
      </c>
      <c r="D11" s="1" t="s">
        <v>6</v>
      </c>
      <c r="E11" s="1"/>
      <c r="F11" s="12" t="s">
        <v>25</v>
      </c>
      <c r="G11" s="4" t="s">
        <v>24</v>
      </c>
      <c r="H11" s="60"/>
    </row>
    <row r="12" spans="2:8">
      <c r="B12" s="1"/>
      <c r="C12" s="16"/>
      <c r="D12" s="1"/>
      <c r="E12" s="1"/>
      <c r="F12" s="12"/>
      <c r="G12" s="4"/>
      <c r="H12" s="60"/>
    </row>
    <row r="13" spans="2:8">
      <c r="B13" s="1"/>
      <c r="C13" s="16" t="s">
        <v>0</v>
      </c>
      <c r="D13" s="28">
        <v>133.5</v>
      </c>
      <c r="E13" s="1" t="s">
        <v>16</v>
      </c>
      <c r="F13" s="7">
        <v>0.13500000000000001</v>
      </c>
      <c r="G13" s="6">
        <f>D13*F13</f>
        <v>18.022500000000001</v>
      </c>
      <c r="H13" s="60"/>
    </row>
    <row r="14" spans="2:8">
      <c r="B14" s="1"/>
      <c r="C14" s="16" t="s">
        <v>1</v>
      </c>
      <c r="D14" s="28">
        <v>2.2800000000000002E-6</v>
      </c>
      <c r="E14" s="1" t="s">
        <v>18</v>
      </c>
      <c r="F14" s="7">
        <v>0</v>
      </c>
      <c r="G14" s="6">
        <f t="shared" ref="G14:G18" si="0">D14*F14</f>
        <v>0</v>
      </c>
      <c r="H14" s="60"/>
    </row>
    <row r="15" spans="2:8">
      <c r="B15" s="1"/>
      <c r="C15" s="16" t="s">
        <v>2</v>
      </c>
      <c r="D15" s="28">
        <v>0.12</v>
      </c>
      <c r="E15" s="1" t="s">
        <v>19</v>
      </c>
      <c r="F15" s="7">
        <v>8.25</v>
      </c>
      <c r="G15" s="6">
        <f t="shared" si="0"/>
        <v>0.99</v>
      </c>
      <c r="H15" s="60"/>
    </row>
    <row r="16" spans="2:8">
      <c r="B16" s="1"/>
      <c r="C16" s="16" t="s">
        <v>3</v>
      </c>
      <c r="D16" s="28">
        <v>1.7000000000000001E-2</v>
      </c>
      <c r="E16" s="1" t="s">
        <v>20</v>
      </c>
      <c r="F16" s="7">
        <v>3.9</v>
      </c>
      <c r="G16" s="6">
        <f t="shared" si="0"/>
        <v>6.6299999999999998E-2</v>
      </c>
      <c r="H16" s="60"/>
    </row>
    <row r="17" spans="2:8">
      <c r="B17" s="1"/>
      <c r="C17" s="16" t="s">
        <v>4</v>
      </c>
      <c r="D17" s="28">
        <v>1.2E-2</v>
      </c>
      <c r="E17" s="2" t="s">
        <v>29</v>
      </c>
      <c r="F17" s="7">
        <v>9.6999999999999993</v>
      </c>
      <c r="G17" s="6">
        <f t="shared" si="0"/>
        <v>0.11639999999999999</v>
      </c>
      <c r="H17" s="60"/>
    </row>
    <row r="18" spans="2:8">
      <c r="B18" s="1"/>
      <c r="C18" s="16" t="s">
        <v>5</v>
      </c>
      <c r="D18" s="28">
        <v>0.47</v>
      </c>
      <c r="E18" s="2" t="s">
        <v>21</v>
      </c>
      <c r="F18" s="7">
        <v>0</v>
      </c>
      <c r="G18" s="6">
        <f t="shared" si="0"/>
        <v>0</v>
      </c>
      <c r="H18" s="60"/>
    </row>
    <row r="19" spans="2:8">
      <c r="B19" s="1"/>
      <c r="C19" s="16"/>
      <c r="D19" s="29"/>
      <c r="E19" s="1"/>
      <c r="F19" s="7"/>
      <c r="H19" s="60"/>
    </row>
    <row r="20" spans="2:8">
      <c r="B20" s="1"/>
      <c r="C20" s="16" t="s">
        <v>37</v>
      </c>
      <c r="D20" s="29"/>
      <c r="E20" s="1"/>
      <c r="F20" s="14" t="s">
        <v>28</v>
      </c>
      <c r="G20" s="4"/>
      <c r="H20" s="60"/>
    </row>
    <row r="21" spans="2:8">
      <c r="B21" s="1"/>
      <c r="C21" s="16" t="s">
        <v>38</v>
      </c>
      <c r="D21" s="30">
        <v>0</v>
      </c>
      <c r="E21" s="1" t="s">
        <v>22</v>
      </c>
      <c r="F21" s="7">
        <f>0.133*(1-0.44)</f>
        <v>7.4480000000000005E-2</v>
      </c>
      <c r="G21" s="6">
        <f t="shared" ref="G21:G33" si="1">D21*F21</f>
        <v>0</v>
      </c>
      <c r="H21" s="60"/>
    </row>
    <row r="22" spans="2:8">
      <c r="B22" s="1"/>
      <c r="C22" s="16" t="s">
        <v>7</v>
      </c>
      <c r="D22" s="30">
        <v>0</v>
      </c>
      <c r="E22" s="1" t="s">
        <v>22</v>
      </c>
      <c r="F22" s="7">
        <f>1.29*(1-0.4)</f>
        <v>0.77400000000000002</v>
      </c>
      <c r="G22" s="6">
        <f t="shared" si="1"/>
        <v>0</v>
      </c>
      <c r="H22" s="60"/>
    </row>
    <row r="23" spans="2:8">
      <c r="B23" s="1"/>
      <c r="C23" s="16" t="s">
        <v>8</v>
      </c>
      <c r="D23" s="30">
        <v>0</v>
      </c>
      <c r="E23" s="1" t="s">
        <v>22</v>
      </c>
      <c r="F23" s="7">
        <f>1.512*(1-0.34)</f>
        <v>0.99791999999999992</v>
      </c>
      <c r="G23" s="6">
        <f t="shared" si="1"/>
        <v>0</v>
      </c>
      <c r="H23" s="60"/>
    </row>
    <row r="24" spans="2:8">
      <c r="B24" s="1"/>
      <c r="C24" s="16" t="s">
        <v>9</v>
      </c>
      <c r="D24" s="30">
        <v>0</v>
      </c>
      <c r="E24" s="1" t="s">
        <v>22</v>
      </c>
      <c r="F24" s="7">
        <f>2.18*(1-0.44)</f>
        <v>1.2208000000000001</v>
      </c>
      <c r="G24" s="6">
        <f t="shared" si="1"/>
        <v>0</v>
      </c>
      <c r="H24" s="60"/>
    </row>
    <row r="25" spans="2:8">
      <c r="B25" s="1"/>
      <c r="C25" s="16" t="s">
        <v>10</v>
      </c>
      <c r="D25" s="30">
        <v>0</v>
      </c>
      <c r="E25" s="1" t="s">
        <v>22</v>
      </c>
      <c r="F25" s="7">
        <f>0.954*(1-0.75)</f>
        <v>0.23849999999999999</v>
      </c>
      <c r="G25" s="6">
        <f t="shared" si="1"/>
        <v>0</v>
      </c>
      <c r="H25" s="60"/>
    </row>
    <row r="26" spans="2:8">
      <c r="B26" s="1"/>
      <c r="C26" s="16" t="s">
        <v>12</v>
      </c>
      <c r="D26" s="30">
        <v>0</v>
      </c>
      <c r="E26" s="1" t="s">
        <v>22</v>
      </c>
      <c r="F26" s="7">
        <f>7.068*(1-0.3)</f>
        <v>4.9475999999999996</v>
      </c>
      <c r="G26" s="6">
        <f t="shared" si="1"/>
        <v>0</v>
      </c>
      <c r="H26" s="60"/>
    </row>
    <row r="27" spans="2:8">
      <c r="B27" s="1"/>
      <c r="C27" s="16" t="s">
        <v>11</v>
      </c>
      <c r="D27" s="30">
        <v>0</v>
      </c>
      <c r="E27" s="1" t="s">
        <v>22</v>
      </c>
      <c r="F27" s="7">
        <f>1.3*(1-0.23)</f>
        <v>1.0010000000000001</v>
      </c>
      <c r="G27" s="6">
        <f t="shared" si="1"/>
        <v>0</v>
      </c>
      <c r="H27" s="60"/>
    </row>
    <row r="28" spans="2:8">
      <c r="B28" s="1"/>
      <c r="C28" s="16" t="s">
        <v>13</v>
      </c>
      <c r="D28" s="30">
        <v>0</v>
      </c>
      <c r="E28" s="1" t="s">
        <v>22</v>
      </c>
      <c r="F28" s="7">
        <f>0.448*0.7</f>
        <v>0.31359999999999999</v>
      </c>
      <c r="G28" s="6">
        <f t="shared" si="1"/>
        <v>0</v>
      </c>
      <c r="H28" s="60"/>
    </row>
    <row r="29" spans="2:8">
      <c r="B29" s="1"/>
      <c r="C29" s="11" t="s">
        <v>14</v>
      </c>
      <c r="D29" s="30">
        <v>0</v>
      </c>
      <c r="E29" s="1" t="s">
        <v>22</v>
      </c>
      <c r="F29" s="7">
        <f>1*0.7</f>
        <v>0.7</v>
      </c>
      <c r="G29" s="6">
        <f t="shared" si="1"/>
        <v>0</v>
      </c>
      <c r="H29" s="60"/>
    </row>
    <row r="30" spans="2:8">
      <c r="B30" s="1"/>
      <c r="C30" s="11" t="s">
        <v>15</v>
      </c>
      <c r="D30" s="30">
        <v>0</v>
      </c>
      <c r="E30" s="1" t="s">
        <v>22</v>
      </c>
      <c r="F30" s="7">
        <f>1.077*0.7</f>
        <v>0.7538999999999999</v>
      </c>
      <c r="G30" s="6">
        <f t="shared" si="1"/>
        <v>0</v>
      </c>
      <c r="H30" s="60"/>
    </row>
    <row r="31" spans="2:8">
      <c r="B31" s="1"/>
      <c r="C31" s="58" t="s">
        <v>33</v>
      </c>
      <c r="D31" s="30">
        <v>0</v>
      </c>
      <c r="E31" s="1" t="s">
        <v>22</v>
      </c>
      <c r="F31" s="7">
        <f>0.854*0.7</f>
        <v>0.5978</v>
      </c>
      <c r="G31" s="6">
        <f t="shared" si="1"/>
        <v>0</v>
      </c>
      <c r="H31" s="60"/>
    </row>
    <row r="32" spans="2:8">
      <c r="B32" s="1"/>
      <c r="C32" s="58" t="s">
        <v>34</v>
      </c>
      <c r="D32" s="30">
        <v>0</v>
      </c>
      <c r="E32" s="1" t="s">
        <v>22</v>
      </c>
      <c r="F32" s="7">
        <f>0.378*0.7</f>
        <v>0.2646</v>
      </c>
      <c r="G32" s="6">
        <f t="shared" si="1"/>
        <v>0</v>
      </c>
      <c r="H32" s="60"/>
    </row>
    <row r="33" spans="2:8">
      <c r="B33" s="1"/>
      <c r="C33" s="58" t="s">
        <v>56</v>
      </c>
      <c r="D33" s="30">
        <v>0</v>
      </c>
      <c r="E33" s="1" t="s">
        <v>22</v>
      </c>
      <c r="F33" s="7">
        <f>1*0.7</f>
        <v>0.7</v>
      </c>
      <c r="G33" s="6">
        <f t="shared" si="1"/>
        <v>0</v>
      </c>
      <c r="H33" s="61"/>
    </row>
    <row r="34" spans="2:8">
      <c r="F34" s="13"/>
    </row>
    <row r="35" spans="2:8">
      <c r="C35" s="31" t="s">
        <v>45</v>
      </c>
      <c r="D35" s="32">
        <f>D8</f>
        <v>1000</v>
      </c>
      <c r="E35" s="33" t="s">
        <v>22</v>
      </c>
      <c r="F35" s="41"/>
      <c r="G35" s="42">
        <f>SUM(G13:G18)+SUM(G21:G33)</f>
        <v>19.195199999999996</v>
      </c>
      <c r="H35" s="34" t="s">
        <v>42</v>
      </c>
    </row>
    <row r="36" spans="2:8">
      <c r="C36" s="35"/>
      <c r="D36" s="36">
        <v>1</v>
      </c>
      <c r="E36" s="37" t="s">
        <v>22</v>
      </c>
      <c r="F36" s="43">
        <f>G35/D35</f>
        <v>1.9195199999999996E-2</v>
      </c>
      <c r="G36" s="44"/>
      <c r="H36" s="38" t="s">
        <v>41</v>
      </c>
    </row>
    <row r="37" spans="2:8">
      <c r="C37" s="15"/>
      <c r="D37" s="10"/>
      <c r="E37" s="3"/>
      <c r="F37" s="13"/>
      <c r="G37" s="8"/>
    </row>
    <row r="38" spans="2:8">
      <c r="C38" s="31" t="s">
        <v>46</v>
      </c>
      <c r="D38" s="32">
        <f>D35</f>
        <v>1000</v>
      </c>
      <c r="E38" s="33" t="s">
        <v>22</v>
      </c>
      <c r="F38" s="41"/>
      <c r="G38" s="42">
        <f>D13</f>
        <v>133.5</v>
      </c>
      <c r="H38" s="34" t="s">
        <v>44</v>
      </c>
    </row>
    <row r="39" spans="2:8">
      <c r="C39" s="39"/>
      <c r="D39" s="40">
        <v>1</v>
      </c>
      <c r="E39" s="37" t="s">
        <v>22</v>
      </c>
      <c r="F39" s="43">
        <f>G38/D38</f>
        <v>0.13350000000000001</v>
      </c>
      <c r="G39" s="45"/>
      <c r="H39" s="38" t="s">
        <v>43</v>
      </c>
    </row>
  </sheetData>
  <mergeCells count="3">
    <mergeCell ref="D5:F5"/>
    <mergeCell ref="D6:F6"/>
    <mergeCell ref="D7:F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39"/>
  <sheetViews>
    <sheetView workbookViewId="0">
      <selection activeCell="D5" sqref="D5:F5"/>
    </sheetView>
  </sheetViews>
  <sheetFormatPr defaultRowHeight="15"/>
  <cols>
    <col min="1" max="1" width="3.42578125" customWidth="1"/>
    <col min="2" max="2" width="4.42578125" customWidth="1"/>
    <col min="3" max="3" width="52.5703125" style="17" bestFit="1" customWidth="1"/>
    <col min="4" max="4" width="12.7109375" customWidth="1"/>
    <col min="5" max="5" width="13.7109375" bestFit="1" customWidth="1"/>
    <col min="6" max="6" width="15.7109375" style="9" customWidth="1"/>
    <col min="7" max="7" width="15.7109375" customWidth="1"/>
    <col min="8" max="8" width="31.42578125" bestFit="1" customWidth="1"/>
  </cols>
  <sheetData>
    <row r="1" spans="2:8">
      <c r="C1" s="46" t="s">
        <v>47</v>
      </c>
      <c r="D1" s="47"/>
      <c r="E1" s="47"/>
      <c r="F1" s="48"/>
      <c r="G1" s="47"/>
      <c r="H1" s="49"/>
    </row>
    <row r="2" spans="2:8">
      <c r="C2" s="50" t="s">
        <v>48</v>
      </c>
      <c r="D2" s="51"/>
      <c r="E2" s="51"/>
      <c r="F2" s="52"/>
      <c r="G2" s="51"/>
      <c r="H2" s="53"/>
    </row>
    <row r="3" spans="2:8">
      <c r="C3" s="54" t="s">
        <v>49</v>
      </c>
      <c r="D3" s="55"/>
      <c r="E3" s="55"/>
      <c r="F3" s="56"/>
      <c r="G3" s="55"/>
      <c r="H3" s="57" t="s">
        <v>50</v>
      </c>
    </row>
    <row r="5" spans="2:8">
      <c r="C5" s="15" t="s">
        <v>36</v>
      </c>
      <c r="D5" s="19" t="s">
        <v>51</v>
      </c>
      <c r="E5" s="20"/>
      <c r="F5" s="21"/>
      <c r="H5" s="59" t="s">
        <v>54</v>
      </c>
    </row>
    <row r="6" spans="2:8">
      <c r="C6" s="16" t="s">
        <v>40</v>
      </c>
      <c r="D6" s="22" t="s">
        <v>52</v>
      </c>
      <c r="E6" s="23"/>
      <c r="F6" s="24"/>
      <c r="H6" s="60"/>
    </row>
    <row r="7" spans="2:8">
      <c r="C7" s="15"/>
      <c r="D7" s="25"/>
      <c r="E7" s="26"/>
      <c r="F7" s="27"/>
      <c r="H7" s="60"/>
    </row>
    <row r="8" spans="2:8">
      <c r="B8" s="1"/>
      <c r="C8" s="16" t="s">
        <v>39</v>
      </c>
      <c r="D8" s="18">
        <v>80</v>
      </c>
      <c r="E8" s="11" t="s">
        <v>22</v>
      </c>
      <c r="G8" s="1"/>
      <c r="H8" s="60" t="s">
        <v>53</v>
      </c>
    </row>
    <row r="9" spans="2:8">
      <c r="B9" s="1"/>
      <c r="C9" s="16"/>
      <c r="D9" s="5"/>
      <c r="E9" s="1"/>
      <c r="F9" s="11"/>
      <c r="G9" s="1"/>
      <c r="H9" s="60"/>
    </row>
    <row r="10" spans="2:8">
      <c r="B10" s="1"/>
      <c r="C10" s="16" t="s">
        <v>26</v>
      </c>
      <c r="D10" s="1"/>
      <c r="E10" s="1"/>
      <c r="F10" s="12" t="s">
        <v>17</v>
      </c>
      <c r="G10" s="4" t="s">
        <v>23</v>
      </c>
      <c r="H10" s="60"/>
    </row>
    <row r="11" spans="2:8">
      <c r="B11" s="1"/>
      <c r="C11" s="16" t="s">
        <v>27</v>
      </c>
      <c r="D11" s="1" t="s">
        <v>6</v>
      </c>
      <c r="E11" s="1"/>
      <c r="F11" s="12" t="s">
        <v>25</v>
      </c>
      <c r="G11" s="4" t="s">
        <v>24</v>
      </c>
      <c r="H11" s="60"/>
    </row>
    <row r="12" spans="2:8">
      <c r="B12" s="1"/>
      <c r="C12" s="16"/>
      <c r="D12" s="1"/>
      <c r="E12" s="1"/>
      <c r="F12" s="12"/>
      <c r="G12" s="4"/>
      <c r="H12" s="60"/>
    </row>
    <row r="13" spans="2:8">
      <c r="B13" s="1"/>
      <c r="C13" s="16" t="s">
        <v>0</v>
      </c>
      <c r="D13" s="28">
        <v>41.27</v>
      </c>
      <c r="E13" s="1" t="s">
        <v>16</v>
      </c>
      <c r="F13" s="7">
        <v>0.13500000000000001</v>
      </c>
      <c r="G13" s="6">
        <f>D13*F13</f>
        <v>5.5714500000000005</v>
      </c>
      <c r="H13" s="60"/>
    </row>
    <row r="14" spans="2:8">
      <c r="B14" s="1"/>
      <c r="C14" s="16" t="s">
        <v>1</v>
      </c>
      <c r="D14" s="28">
        <v>3.6799999999999999E-6</v>
      </c>
      <c r="E14" s="1" t="s">
        <v>18</v>
      </c>
      <c r="F14" s="7">
        <v>0</v>
      </c>
      <c r="G14" s="6">
        <f t="shared" ref="G14:G18" si="0">D14*F14</f>
        <v>0</v>
      </c>
      <c r="H14" s="60"/>
    </row>
    <row r="15" spans="2:8">
      <c r="B15" s="1"/>
      <c r="C15" s="16" t="s">
        <v>2</v>
      </c>
      <c r="D15" s="28">
        <v>0.59499999999999997</v>
      </c>
      <c r="E15" s="1" t="s">
        <v>19</v>
      </c>
      <c r="F15" s="7">
        <v>8.25</v>
      </c>
      <c r="G15" s="6">
        <f t="shared" si="0"/>
        <v>4.9087499999999995</v>
      </c>
      <c r="H15" s="60"/>
    </row>
    <row r="16" spans="2:8">
      <c r="B16" s="1"/>
      <c r="C16" s="16" t="s">
        <v>3</v>
      </c>
      <c r="D16" s="28">
        <v>9.01E-2</v>
      </c>
      <c r="E16" s="1" t="s">
        <v>20</v>
      </c>
      <c r="F16" s="7">
        <v>3.9</v>
      </c>
      <c r="G16" s="6">
        <f t="shared" si="0"/>
        <v>0.35138999999999998</v>
      </c>
      <c r="H16" s="60"/>
    </row>
    <row r="17" spans="2:9">
      <c r="B17" s="1"/>
      <c r="C17" s="16" t="s">
        <v>4</v>
      </c>
      <c r="D17" s="28">
        <v>0.122</v>
      </c>
      <c r="E17" s="2" t="s">
        <v>29</v>
      </c>
      <c r="F17" s="7">
        <v>9.6999999999999993</v>
      </c>
      <c r="G17" s="6">
        <f t="shared" si="0"/>
        <v>1.1833999999999998</v>
      </c>
      <c r="H17" s="60"/>
    </row>
    <row r="18" spans="2:9">
      <c r="B18" s="1"/>
      <c r="C18" s="16" t="s">
        <v>5</v>
      </c>
      <c r="D18" s="28">
        <v>3.81E-3</v>
      </c>
      <c r="E18" s="2" t="s">
        <v>21</v>
      </c>
      <c r="F18" s="7">
        <v>0</v>
      </c>
      <c r="G18" s="6">
        <f t="shared" si="0"/>
        <v>0</v>
      </c>
      <c r="H18" s="60"/>
    </row>
    <row r="19" spans="2:9">
      <c r="B19" s="1"/>
      <c r="C19" s="16"/>
      <c r="D19" s="29"/>
      <c r="E19" s="1"/>
      <c r="F19" s="7"/>
      <c r="H19" s="60"/>
    </row>
    <row r="20" spans="2:9">
      <c r="B20" s="1"/>
      <c r="C20" s="16" t="s">
        <v>37</v>
      </c>
      <c r="D20" s="29"/>
      <c r="E20" s="1"/>
      <c r="F20" s="14" t="s">
        <v>28</v>
      </c>
      <c r="G20" s="4"/>
      <c r="H20" s="60"/>
    </row>
    <row r="21" spans="2:9">
      <c r="B21" s="1"/>
      <c r="C21" s="16" t="s">
        <v>38</v>
      </c>
      <c r="D21" s="30">
        <v>5.6</v>
      </c>
      <c r="E21" s="1" t="s">
        <v>22</v>
      </c>
      <c r="F21" s="7">
        <f>0.133*(1-0.44)</f>
        <v>7.4480000000000005E-2</v>
      </c>
      <c r="G21" s="6">
        <f t="shared" ref="G21:G33" si="1">D21*F21</f>
        <v>0.41708800000000001</v>
      </c>
      <c r="H21" s="60"/>
      <c r="I21" s="1"/>
    </row>
    <row r="22" spans="2:9">
      <c r="B22" s="1"/>
      <c r="C22" s="16" t="s">
        <v>7</v>
      </c>
      <c r="D22" s="30">
        <v>0</v>
      </c>
      <c r="E22" s="1" t="s">
        <v>22</v>
      </c>
      <c r="F22" s="7">
        <f>1.29*(1-0.4)</f>
        <v>0.77400000000000002</v>
      </c>
      <c r="G22" s="6">
        <f t="shared" si="1"/>
        <v>0</v>
      </c>
      <c r="H22" s="60"/>
      <c r="I22" s="1"/>
    </row>
    <row r="23" spans="2:9">
      <c r="B23" s="1"/>
      <c r="C23" s="16" t="s">
        <v>8</v>
      </c>
      <c r="D23" s="30">
        <v>0</v>
      </c>
      <c r="E23" s="1" t="s">
        <v>22</v>
      </c>
      <c r="F23" s="7">
        <f>1.512*(1-0.34)</f>
        <v>0.99791999999999992</v>
      </c>
      <c r="G23" s="6">
        <f t="shared" si="1"/>
        <v>0</v>
      </c>
      <c r="H23" s="60"/>
      <c r="I23" s="1"/>
    </row>
    <row r="24" spans="2:9">
      <c r="B24" s="1"/>
      <c r="C24" s="16" t="s">
        <v>9</v>
      </c>
      <c r="D24" s="30">
        <v>0</v>
      </c>
      <c r="E24" s="1" t="s">
        <v>22</v>
      </c>
      <c r="F24" s="7">
        <f>2.18*(1-0.44)</f>
        <v>1.2208000000000001</v>
      </c>
      <c r="G24" s="6">
        <f t="shared" si="1"/>
        <v>0</v>
      </c>
      <c r="H24" s="60"/>
      <c r="I24" s="1"/>
    </row>
    <row r="25" spans="2:9">
      <c r="B25" s="1"/>
      <c r="C25" s="16" t="s">
        <v>10</v>
      </c>
      <c r="D25" s="30">
        <v>0</v>
      </c>
      <c r="E25" s="1" t="s">
        <v>22</v>
      </c>
      <c r="F25" s="7">
        <f>0.954*(1-0.75)</f>
        <v>0.23849999999999999</v>
      </c>
      <c r="G25" s="6">
        <f t="shared" si="1"/>
        <v>0</v>
      </c>
      <c r="H25" s="60"/>
      <c r="I25" s="1"/>
    </row>
    <row r="26" spans="2:9">
      <c r="B26" s="1"/>
      <c r="C26" s="16" t="s">
        <v>12</v>
      </c>
      <c r="D26" s="30">
        <v>0</v>
      </c>
      <c r="E26" s="1" t="s">
        <v>22</v>
      </c>
      <c r="F26" s="7">
        <f>7.068*(1-0.3)</f>
        <v>4.9475999999999996</v>
      </c>
      <c r="G26" s="6">
        <f t="shared" si="1"/>
        <v>0</v>
      </c>
      <c r="H26" s="60"/>
      <c r="I26" s="1"/>
    </row>
    <row r="27" spans="2:9">
      <c r="B27" s="1"/>
      <c r="C27" s="16" t="s">
        <v>11</v>
      </c>
      <c r="D27" s="30">
        <v>0</v>
      </c>
      <c r="E27" s="1" t="s">
        <v>22</v>
      </c>
      <c r="F27" s="7">
        <f>1.3*(1-0.23)</f>
        <v>1.0010000000000001</v>
      </c>
      <c r="G27" s="6">
        <f t="shared" si="1"/>
        <v>0</v>
      </c>
      <c r="H27" s="60"/>
      <c r="I27" s="1"/>
    </row>
    <row r="28" spans="2:9">
      <c r="B28" s="1"/>
      <c r="C28" s="16" t="s">
        <v>13</v>
      </c>
      <c r="D28" s="30">
        <v>0</v>
      </c>
      <c r="E28" s="1" t="s">
        <v>22</v>
      </c>
      <c r="F28" s="7">
        <f>0.448*0.7</f>
        <v>0.31359999999999999</v>
      </c>
      <c r="G28" s="6">
        <f t="shared" si="1"/>
        <v>0</v>
      </c>
      <c r="H28" s="60"/>
      <c r="I28" s="1"/>
    </row>
    <row r="29" spans="2:9">
      <c r="B29" s="1"/>
      <c r="C29" s="11" t="s">
        <v>14</v>
      </c>
      <c r="D29" s="30">
        <v>0</v>
      </c>
      <c r="E29" s="1" t="s">
        <v>22</v>
      </c>
      <c r="F29" s="7">
        <f>1*0.7</f>
        <v>0.7</v>
      </c>
      <c r="G29" s="6">
        <f t="shared" si="1"/>
        <v>0</v>
      </c>
      <c r="H29" s="60"/>
      <c r="I29" s="1"/>
    </row>
    <row r="30" spans="2:9">
      <c r="B30" s="1"/>
      <c r="C30" s="11" t="s">
        <v>15</v>
      </c>
      <c r="D30" s="30">
        <v>0</v>
      </c>
      <c r="E30" s="1" t="s">
        <v>22</v>
      </c>
      <c r="F30" s="7">
        <f>1.077*0.7</f>
        <v>0.7538999999999999</v>
      </c>
      <c r="G30" s="6">
        <f t="shared" si="1"/>
        <v>0</v>
      </c>
      <c r="H30" s="60"/>
      <c r="I30" s="1"/>
    </row>
    <row r="31" spans="2:9">
      <c r="B31" s="1"/>
      <c r="C31" s="58" t="s">
        <v>33</v>
      </c>
      <c r="D31" s="30">
        <v>8.8000000000000007</v>
      </c>
      <c r="E31" s="1" t="s">
        <v>22</v>
      </c>
      <c r="F31" s="7">
        <f>0.854*0.7</f>
        <v>0.5978</v>
      </c>
      <c r="G31" s="6">
        <f t="shared" si="1"/>
        <v>5.2606400000000004</v>
      </c>
      <c r="H31" s="60"/>
      <c r="I31" s="2"/>
    </row>
    <row r="32" spans="2:9">
      <c r="B32" s="1"/>
      <c r="C32" s="58" t="s">
        <v>34</v>
      </c>
      <c r="D32" s="30">
        <v>0</v>
      </c>
      <c r="E32" s="1" t="s">
        <v>22</v>
      </c>
      <c r="F32" s="7">
        <f>0.378*0.7</f>
        <v>0.2646</v>
      </c>
      <c r="G32" s="6">
        <f t="shared" si="1"/>
        <v>0</v>
      </c>
      <c r="H32" s="60"/>
      <c r="I32" s="2"/>
    </row>
    <row r="33" spans="2:9">
      <c r="B33" s="1"/>
      <c r="C33" s="58" t="s">
        <v>56</v>
      </c>
      <c r="D33" s="30">
        <v>0</v>
      </c>
      <c r="E33" s="1" t="s">
        <v>22</v>
      </c>
      <c r="F33" s="7">
        <f>1*0.7</f>
        <v>0.7</v>
      </c>
      <c r="G33" s="6">
        <f t="shared" si="1"/>
        <v>0</v>
      </c>
      <c r="H33" s="61"/>
      <c r="I33" s="2"/>
    </row>
    <row r="34" spans="2:9">
      <c r="F34" s="13"/>
    </row>
    <row r="35" spans="2:9">
      <c r="C35" s="31" t="s">
        <v>45</v>
      </c>
      <c r="D35" s="32">
        <f>D8</f>
        <v>80</v>
      </c>
      <c r="E35" s="33" t="s">
        <v>22</v>
      </c>
      <c r="F35" s="41"/>
      <c r="G35" s="42">
        <f>SUM(G13:G18)+SUM(G21:G33)</f>
        <v>17.692717999999999</v>
      </c>
      <c r="H35" s="34" t="s">
        <v>42</v>
      </c>
    </row>
    <row r="36" spans="2:9">
      <c r="C36" s="35"/>
      <c r="D36" s="36">
        <v>1</v>
      </c>
      <c r="E36" s="37" t="s">
        <v>22</v>
      </c>
      <c r="F36" s="43">
        <f>G35/D35</f>
        <v>0.22115897499999998</v>
      </c>
      <c r="G36" s="44"/>
      <c r="H36" s="38" t="s">
        <v>41</v>
      </c>
    </row>
    <row r="37" spans="2:9">
      <c r="C37" s="15"/>
      <c r="D37" s="10"/>
      <c r="E37" s="3"/>
      <c r="F37" s="13"/>
      <c r="G37" s="8"/>
    </row>
    <row r="38" spans="2:9">
      <c r="C38" s="31" t="s">
        <v>46</v>
      </c>
      <c r="D38" s="32">
        <f>D35</f>
        <v>80</v>
      </c>
      <c r="E38" s="33" t="s">
        <v>22</v>
      </c>
      <c r="F38" s="41"/>
      <c r="G38" s="42">
        <f>D13</f>
        <v>41.27</v>
      </c>
      <c r="H38" s="34" t="s">
        <v>44</v>
      </c>
    </row>
    <row r="39" spans="2:9">
      <c r="C39" s="39"/>
      <c r="D39" s="40">
        <v>1</v>
      </c>
      <c r="E39" s="37" t="s">
        <v>22</v>
      </c>
      <c r="F39" s="43">
        <f>G38/D38</f>
        <v>0.51587500000000008</v>
      </c>
      <c r="G39" s="45"/>
      <c r="H39" s="38" t="s">
        <v>43</v>
      </c>
    </row>
  </sheetData>
  <mergeCells count="3">
    <mergeCell ref="D5:F5"/>
    <mergeCell ref="D6:F6"/>
    <mergeCell ref="D7:F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I39"/>
  <sheetViews>
    <sheetView workbookViewId="0">
      <selection activeCell="D5" sqref="D5:F5"/>
    </sheetView>
  </sheetViews>
  <sheetFormatPr defaultRowHeight="15"/>
  <cols>
    <col min="1" max="1" width="3.42578125" customWidth="1"/>
    <col min="2" max="2" width="4.42578125" customWidth="1"/>
    <col min="3" max="3" width="52.5703125" style="17" bestFit="1" customWidth="1"/>
    <col min="4" max="4" width="12.7109375" customWidth="1"/>
    <col min="5" max="5" width="13.7109375" bestFit="1" customWidth="1"/>
    <col min="6" max="6" width="15.7109375" style="9" customWidth="1"/>
    <col min="7" max="7" width="15.7109375" customWidth="1"/>
    <col min="8" max="8" width="31.42578125" bestFit="1" customWidth="1"/>
  </cols>
  <sheetData>
    <row r="1" spans="2:8">
      <c r="C1" s="46" t="s">
        <v>47</v>
      </c>
      <c r="D1" s="47"/>
      <c r="E1" s="47"/>
      <c r="F1" s="48"/>
      <c r="G1" s="47"/>
      <c r="H1" s="49"/>
    </row>
    <row r="2" spans="2:8">
      <c r="C2" s="50" t="s">
        <v>48</v>
      </c>
      <c r="D2" s="51"/>
      <c r="E2" s="51"/>
      <c r="F2" s="52"/>
      <c r="G2" s="51"/>
      <c r="H2" s="53"/>
    </row>
    <row r="3" spans="2:8">
      <c r="C3" s="54" t="s">
        <v>49</v>
      </c>
      <c r="D3" s="55"/>
      <c r="E3" s="55"/>
      <c r="F3" s="56"/>
      <c r="G3" s="55"/>
      <c r="H3" s="57" t="s">
        <v>50</v>
      </c>
    </row>
    <row r="5" spans="2:8">
      <c r="C5" s="15" t="s">
        <v>36</v>
      </c>
      <c r="D5" s="19" t="s">
        <v>55</v>
      </c>
      <c r="E5" s="20"/>
      <c r="F5" s="21"/>
      <c r="H5" s="59" t="s">
        <v>54</v>
      </c>
    </row>
    <row r="6" spans="2:8">
      <c r="C6" s="16" t="s">
        <v>40</v>
      </c>
      <c r="D6" s="22" t="s">
        <v>52</v>
      </c>
      <c r="E6" s="23"/>
      <c r="F6" s="24"/>
      <c r="H6" s="60"/>
    </row>
    <row r="7" spans="2:8">
      <c r="C7" s="15"/>
      <c r="D7" s="25"/>
      <c r="E7" s="26"/>
      <c r="F7" s="27"/>
      <c r="H7" s="60"/>
    </row>
    <row r="8" spans="2:8">
      <c r="B8" s="1"/>
      <c r="C8" s="16" t="s">
        <v>39</v>
      </c>
      <c r="D8" s="18">
        <v>65</v>
      </c>
      <c r="E8" s="11" t="s">
        <v>22</v>
      </c>
      <c r="G8" s="1"/>
      <c r="H8" s="60" t="s">
        <v>35</v>
      </c>
    </row>
    <row r="9" spans="2:8">
      <c r="B9" s="1"/>
      <c r="C9" s="16"/>
      <c r="D9" s="5"/>
      <c r="E9" s="1"/>
      <c r="F9" s="11"/>
      <c r="G9" s="1"/>
      <c r="H9" s="60"/>
    </row>
    <row r="10" spans="2:8">
      <c r="B10" s="1"/>
      <c r="C10" s="16" t="s">
        <v>26</v>
      </c>
      <c r="D10" s="1"/>
      <c r="E10" s="1"/>
      <c r="F10" s="12" t="s">
        <v>17</v>
      </c>
      <c r="G10" s="4" t="s">
        <v>23</v>
      </c>
      <c r="H10" s="60"/>
    </row>
    <row r="11" spans="2:8">
      <c r="B11" s="1"/>
      <c r="C11" s="16" t="s">
        <v>27</v>
      </c>
      <c r="D11" s="1" t="s">
        <v>6</v>
      </c>
      <c r="E11" s="1"/>
      <c r="F11" s="12" t="s">
        <v>25</v>
      </c>
      <c r="G11" s="4" t="s">
        <v>24</v>
      </c>
      <c r="H11" s="60"/>
    </row>
    <row r="12" spans="2:8">
      <c r="B12" s="1"/>
      <c r="C12" s="16"/>
      <c r="D12" s="1"/>
      <c r="E12" s="1"/>
      <c r="F12" s="12"/>
      <c r="G12" s="4"/>
      <c r="H12" s="60"/>
    </row>
    <row r="13" spans="2:8">
      <c r="B13" s="1"/>
      <c r="C13" s="16" t="s">
        <v>0</v>
      </c>
      <c r="D13" s="28">
        <v>115.03</v>
      </c>
      <c r="E13" s="1" t="s">
        <v>16</v>
      </c>
      <c r="F13" s="7">
        <v>0.13500000000000001</v>
      </c>
      <c r="G13" s="6">
        <f>D13*F13</f>
        <v>15.529050000000002</v>
      </c>
      <c r="H13" s="60"/>
    </row>
    <row r="14" spans="2:8">
      <c r="B14" s="1"/>
      <c r="C14" s="16" t="s">
        <v>1</v>
      </c>
      <c r="D14" s="28">
        <v>2.2900000000000001E-6</v>
      </c>
      <c r="E14" s="1" t="s">
        <v>18</v>
      </c>
      <c r="F14" s="7">
        <v>0</v>
      </c>
      <c r="G14" s="6">
        <f t="shared" ref="G14:G18" si="0">D14*F14</f>
        <v>0</v>
      </c>
      <c r="H14" s="60"/>
    </row>
    <row r="15" spans="2:8">
      <c r="B15" s="1"/>
      <c r="C15" s="16" t="s">
        <v>2</v>
      </c>
      <c r="D15" s="28">
        <v>0.68300000000000005</v>
      </c>
      <c r="E15" s="1" t="s">
        <v>19</v>
      </c>
      <c r="F15" s="7">
        <v>8.25</v>
      </c>
      <c r="G15" s="6">
        <f t="shared" si="0"/>
        <v>5.6347500000000004</v>
      </c>
      <c r="H15" s="60"/>
    </row>
    <row r="16" spans="2:8">
      <c r="B16" s="1"/>
      <c r="C16" s="16" t="s">
        <v>3</v>
      </c>
      <c r="D16" s="28">
        <v>7.3999999999999996E-2</v>
      </c>
      <c r="E16" s="1" t="s">
        <v>20</v>
      </c>
      <c r="F16" s="7">
        <v>3.9</v>
      </c>
      <c r="G16" s="6">
        <f t="shared" si="0"/>
        <v>0.28859999999999997</v>
      </c>
      <c r="H16" s="60"/>
    </row>
    <row r="17" spans="2:9">
      <c r="B17" s="1"/>
      <c r="C17" s="16" t="s">
        <v>4</v>
      </c>
      <c r="D17" s="28">
        <v>6.5799999999999997E-2</v>
      </c>
      <c r="E17" s="2" t="s">
        <v>29</v>
      </c>
      <c r="F17" s="7">
        <v>9.6999999999999993</v>
      </c>
      <c r="G17" s="6">
        <f t="shared" si="0"/>
        <v>0.63825999999999994</v>
      </c>
      <c r="H17" s="60"/>
    </row>
    <row r="18" spans="2:9">
      <c r="B18" s="1"/>
      <c r="C18" s="16" t="s">
        <v>5</v>
      </c>
      <c r="D18" s="28">
        <v>2.0699999999999998E-3</v>
      </c>
      <c r="E18" s="2" t="s">
        <v>21</v>
      </c>
      <c r="F18" s="7">
        <v>0</v>
      </c>
      <c r="G18" s="6">
        <f t="shared" si="0"/>
        <v>0</v>
      </c>
      <c r="H18" s="60"/>
    </row>
    <row r="19" spans="2:9">
      <c r="B19" s="1"/>
      <c r="C19" s="16"/>
      <c r="D19" s="29"/>
      <c r="E19" s="1"/>
      <c r="F19" s="7"/>
      <c r="H19" s="60"/>
    </row>
    <row r="20" spans="2:9">
      <c r="B20" s="1"/>
      <c r="C20" s="16" t="s">
        <v>37</v>
      </c>
      <c r="D20" s="29"/>
      <c r="E20" s="1"/>
      <c r="F20" s="14" t="s">
        <v>28</v>
      </c>
      <c r="G20" s="4"/>
      <c r="H20" s="60"/>
    </row>
    <row r="21" spans="2:9">
      <c r="B21" s="1"/>
      <c r="C21" s="16" t="s">
        <v>38</v>
      </c>
      <c r="D21" s="30">
        <v>1.95</v>
      </c>
      <c r="E21" s="1" t="s">
        <v>22</v>
      </c>
      <c r="F21" s="7">
        <f>0.133*(1-0.44)</f>
        <v>7.4480000000000005E-2</v>
      </c>
      <c r="G21" s="6">
        <f t="shared" ref="G21:G33" si="1">D21*F21</f>
        <v>0.145236</v>
      </c>
      <c r="H21" s="60"/>
      <c r="I21" s="1"/>
    </row>
    <row r="22" spans="2:9">
      <c r="B22" s="1"/>
      <c r="C22" s="16" t="s">
        <v>7</v>
      </c>
      <c r="D22" s="30">
        <v>0</v>
      </c>
      <c r="E22" s="1" t="s">
        <v>22</v>
      </c>
      <c r="F22" s="7">
        <f>1.29*(1-0.4)</f>
        <v>0.77400000000000002</v>
      </c>
      <c r="G22" s="6">
        <f t="shared" si="1"/>
        <v>0</v>
      </c>
      <c r="H22" s="60"/>
      <c r="I22" s="1"/>
    </row>
    <row r="23" spans="2:9">
      <c r="B23" s="1"/>
      <c r="C23" s="16" t="s">
        <v>8</v>
      </c>
      <c r="D23" s="30">
        <v>4.55</v>
      </c>
      <c r="E23" s="1" t="s">
        <v>22</v>
      </c>
      <c r="F23" s="7">
        <f>1.512*(1-0.34)</f>
        <v>0.99791999999999992</v>
      </c>
      <c r="G23" s="6">
        <f t="shared" si="1"/>
        <v>4.5405359999999995</v>
      </c>
      <c r="H23" s="60"/>
      <c r="I23" s="1"/>
    </row>
    <row r="24" spans="2:9">
      <c r="B24" s="1"/>
      <c r="C24" s="16" t="s">
        <v>9</v>
      </c>
      <c r="D24" s="30">
        <v>0</v>
      </c>
      <c r="E24" s="1" t="s">
        <v>22</v>
      </c>
      <c r="F24" s="7">
        <f>2.18*(1-0.44)</f>
        <v>1.2208000000000001</v>
      </c>
      <c r="G24" s="6">
        <f t="shared" si="1"/>
        <v>0</v>
      </c>
      <c r="H24" s="60"/>
      <c r="I24" s="1"/>
    </row>
    <row r="25" spans="2:9">
      <c r="B25" s="1"/>
      <c r="C25" s="16" t="s">
        <v>10</v>
      </c>
      <c r="D25" s="30">
        <v>0</v>
      </c>
      <c r="E25" s="1" t="s">
        <v>22</v>
      </c>
      <c r="F25" s="7">
        <f>0.954*(1-0.75)</f>
        <v>0.23849999999999999</v>
      </c>
      <c r="G25" s="6">
        <f t="shared" si="1"/>
        <v>0</v>
      </c>
      <c r="H25" s="60"/>
      <c r="I25" s="1"/>
    </row>
    <row r="26" spans="2:9">
      <c r="B26" s="1"/>
      <c r="C26" s="16" t="s">
        <v>12</v>
      </c>
      <c r="D26" s="30">
        <v>0</v>
      </c>
      <c r="E26" s="1" t="s">
        <v>22</v>
      </c>
      <c r="F26" s="7">
        <f>7.068*(1-0.3)</f>
        <v>4.9475999999999996</v>
      </c>
      <c r="G26" s="6">
        <f t="shared" si="1"/>
        <v>0</v>
      </c>
      <c r="H26" s="60"/>
      <c r="I26" s="1"/>
    </row>
    <row r="27" spans="2:9">
      <c r="B27" s="1"/>
      <c r="C27" s="16" t="s">
        <v>11</v>
      </c>
      <c r="D27" s="30">
        <v>0</v>
      </c>
      <c r="E27" s="1" t="s">
        <v>22</v>
      </c>
      <c r="F27" s="7">
        <f>1.3*(1-0.23)</f>
        <v>1.0010000000000001</v>
      </c>
      <c r="G27" s="6">
        <f t="shared" si="1"/>
        <v>0</v>
      </c>
      <c r="H27" s="60"/>
      <c r="I27" s="1"/>
    </row>
    <row r="28" spans="2:9">
      <c r="B28" s="1"/>
      <c r="C28" s="16" t="s">
        <v>13</v>
      </c>
      <c r="D28" s="30">
        <v>0</v>
      </c>
      <c r="E28" s="1" t="s">
        <v>22</v>
      </c>
      <c r="F28" s="7">
        <f>0.448*0.7</f>
        <v>0.31359999999999999</v>
      </c>
      <c r="G28" s="6">
        <f t="shared" si="1"/>
        <v>0</v>
      </c>
      <c r="H28" s="60"/>
      <c r="I28" s="1"/>
    </row>
    <row r="29" spans="2:9">
      <c r="B29" s="1"/>
      <c r="C29" s="11" t="s">
        <v>14</v>
      </c>
      <c r="D29" s="30">
        <v>0</v>
      </c>
      <c r="E29" s="1" t="s">
        <v>22</v>
      </c>
      <c r="F29" s="7">
        <f>1*0.7</f>
        <v>0.7</v>
      </c>
      <c r="G29" s="6">
        <f t="shared" si="1"/>
        <v>0</v>
      </c>
      <c r="H29" s="60"/>
      <c r="I29" s="1"/>
    </row>
    <row r="30" spans="2:9">
      <c r="B30" s="1"/>
      <c r="C30" s="11" t="s">
        <v>15</v>
      </c>
      <c r="D30" s="30">
        <v>0</v>
      </c>
      <c r="E30" s="1" t="s">
        <v>22</v>
      </c>
      <c r="F30" s="7">
        <f>1.077*0.7</f>
        <v>0.7538999999999999</v>
      </c>
      <c r="G30" s="6">
        <f t="shared" si="1"/>
        <v>0</v>
      </c>
      <c r="H30" s="60"/>
      <c r="I30" s="1"/>
    </row>
    <row r="31" spans="2:9">
      <c r="B31" s="1"/>
      <c r="C31" s="58" t="s">
        <v>33</v>
      </c>
      <c r="D31" s="30">
        <v>0</v>
      </c>
      <c r="E31" s="1" t="s">
        <v>22</v>
      </c>
      <c r="F31" s="7">
        <f>0.854*0.7</f>
        <v>0.5978</v>
      </c>
      <c r="G31" s="6">
        <f t="shared" si="1"/>
        <v>0</v>
      </c>
      <c r="H31" s="60"/>
      <c r="I31" s="2"/>
    </row>
    <row r="32" spans="2:9">
      <c r="B32" s="1"/>
      <c r="C32" s="58" t="s">
        <v>34</v>
      </c>
      <c r="D32" s="30">
        <v>0.65</v>
      </c>
      <c r="E32" s="1" t="s">
        <v>22</v>
      </c>
      <c r="F32" s="7">
        <f>0.378*0.7</f>
        <v>0.2646</v>
      </c>
      <c r="G32" s="6">
        <f t="shared" si="1"/>
        <v>0.17199</v>
      </c>
      <c r="H32" s="60"/>
      <c r="I32" s="2"/>
    </row>
    <row r="33" spans="2:9">
      <c r="B33" s="1"/>
      <c r="C33" s="58" t="s">
        <v>56</v>
      </c>
      <c r="D33" s="30">
        <v>0</v>
      </c>
      <c r="E33" s="1" t="s">
        <v>22</v>
      </c>
      <c r="F33" s="7">
        <f>1*0.7</f>
        <v>0.7</v>
      </c>
      <c r="G33" s="6">
        <f t="shared" si="1"/>
        <v>0</v>
      </c>
      <c r="H33" s="61"/>
      <c r="I33" s="2"/>
    </row>
    <row r="34" spans="2:9">
      <c r="F34" s="13"/>
    </row>
    <row r="35" spans="2:9">
      <c r="C35" s="31" t="s">
        <v>45</v>
      </c>
      <c r="D35" s="32">
        <f>D8</f>
        <v>65</v>
      </c>
      <c r="E35" s="33" t="s">
        <v>22</v>
      </c>
      <c r="F35" s="41"/>
      <c r="G35" s="42">
        <f>SUM(G13:G18)+SUM(G21:G33)</f>
        <v>26.948422000000001</v>
      </c>
      <c r="H35" s="34" t="s">
        <v>42</v>
      </c>
    </row>
    <row r="36" spans="2:9">
      <c r="C36" s="35"/>
      <c r="D36" s="36">
        <v>1</v>
      </c>
      <c r="E36" s="37" t="s">
        <v>22</v>
      </c>
      <c r="F36" s="43">
        <f>G35/D35</f>
        <v>0.41459110769230773</v>
      </c>
      <c r="G36" s="44"/>
      <c r="H36" s="38" t="s">
        <v>41</v>
      </c>
    </row>
    <row r="37" spans="2:9">
      <c r="C37" s="15"/>
      <c r="D37" s="10"/>
      <c r="E37" s="3"/>
      <c r="F37" s="13"/>
      <c r="G37" s="8"/>
    </row>
    <row r="38" spans="2:9">
      <c r="C38" s="31" t="s">
        <v>46</v>
      </c>
      <c r="D38" s="32">
        <f>D35</f>
        <v>65</v>
      </c>
      <c r="E38" s="33" t="s">
        <v>22</v>
      </c>
      <c r="F38" s="41"/>
      <c r="G38" s="42">
        <f>D13</f>
        <v>115.03</v>
      </c>
      <c r="H38" s="34" t="s">
        <v>44</v>
      </c>
    </row>
    <row r="39" spans="2:9">
      <c r="C39" s="39"/>
      <c r="D39" s="40">
        <v>1</v>
      </c>
      <c r="E39" s="37" t="s">
        <v>22</v>
      </c>
      <c r="F39" s="43">
        <f>G38/D38</f>
        <v>1.7696923076923077</v>
      </c>
      <c r="G39" s="45"/>
      <c r="H39" s="38" t="s">
        <v>43</v>
      </c>
    </row>
  </sheetData>
  <mergeCells count="3">
    <mergeCell ref="D5:F5"/>
    <mergeCell ref="D6:F6"/>
    <mergeCell ref="D7:F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I39"/>
  <sheetViews>
    <sheetView workbookViewId="0">
      <selection activeCell="D5" sqref="D5:F5"/>
    </sheetView>
  </sheetViews>
  <sheetFormatPr defaultRowHeight="15"/>
  <cols>
    <col min="1" max="1" width="3.42578125" customWidth="1"/>
    <col min="2" max="2" width="4.42578125" customWidth="1"/>
    <col min="3" max="3" width="52.5703125" style="17" bestFit="1" customWidth="1"/>
    <col min="4" max="4" width="12.7109375" customWidth="1"/>
    <col min="5" max="5" width="13.7109375" bestFit="1" customWidth="1"/>
    <col min="6" max="6" width="15.7109375" style="9" customWidth="1"/>
    <col min="7" max="7" width="15.7109375" customWidth="1"/>
    <col min="8" max="8" width="31.42578125" bestFit="1" customWidth="1"/>
  </cols>
  <sheetData>
    <row r="1" spans="2:8">
      <c r="C1" s="46" t="s">
        <v>47</v>
      </c>
      <c r="D1" s="47"/>
      <c r="E1" s="47"/>
      <c r="F1" s="48"/>
      <c r="G1" s="47"/>
      <c r="H1" s="49"/>
    </row>
    <row r="2" spans="2:8">
      <c r="C2" s="50" t="s">
        <v>48</v>
      </c>
      <c r="D2" s="51"/>
      <c r="E2" s="51"/>
      <c r="F2" s="52"/>
      <c r="G2" s="51"/>
      <c r="H2" s="53"/>
    </row>
    <row r="3" spans="2:8">
      <c r="C3" s="54" t="s">
        <v>49</v>
      </c>
      <c r="D3" s="55"/>
      <c r="E3" s="55"/>
      <c r="F3" s="56"/>
      <c r="G3" s="55"/>
      <c r="H3" s="57" t="s">
        <v>50</v>
      </c>
    </row>
    <row r="5" spans="2:8">
      <c r="C5" s="15" t="s">
        <v>36</v>
      </c>
      <c r="D5" s="19" t="s">
        <v>57</v>
      </c>
      <c r="E5" s="20"/>
      <c r="F5" s="21"/>
      <c r="H5" s="59" t="s">
        <v>54</v>
      </c>
    </row>
    <row r="6" spans="2:8">
      <c r="C6" s="16" t="s">
        <v>40</v>
      </c>
      <c r="D6" s="22" t="s">
        <v>52</v>
      </c>
      <c r="E6" s="23"/>
      <c r="F6" s="24"/>
      <c r="H6" s="60"/>
    </row>
    <row r="7" spans="2:8">
      <c r="C7" s="15"/>
      <c r="D7" s="25"/>
      <c r="E7" s="26"/>
      <c r="F7" s="27"/>
      <c r="H7" s="60"/>
    </row>
    <row r="8" spans="2:8">
      <c r="B8" s="1"/>
      <c r="C8" s="16" t="s">
        <v>39</v>
      </c>
      <c r="D8" s="18">
        <v>65</v>
      </c>
      <c r="E8" s="11" t="s">
        <v>22</v>
      </c>
      <c r="G8" s="1"/>
      <c r="H8" s="60" t="s">
        <v>35</v>
      </c>
    </row>
    <row r="9" spans="2:8">
      <c r="B9" s="1"/>
      <c r="C9" s="16"/>
      <c r="D9" s="5"/>
      <c r="E9" s="1"/>
      <c r="F9" s="11"/>
      <c r="G9" s="1"/>
      <c r="H9" s="60"/>
    </row>
    <row r="10" spans="2:8">
      <c r="B10" s="1"/>
      <c r="C10" s="16" t="s">
        <v>26</v>
      </c>
      <c r="D10" s="1"/>
      <c r="E10" s="1"/>
      <c r="F10" s="12" t="s">
        <v>17</v>
      </c>
      <c r="G10" s="4" t="s">
        <v>23</v>
      </c>
      <c r="H10" s="60"/>
    </row>
    <row r="11" spans="2:8">
      <c r="B11" s="1"/>
      <c r="C11" s="16" t="s">
        <v>27</v>
      </c>
      <c r="D11" s="1" t="s">
        <v>6</v>
      </c>
      <c r="E11" s="1"/>
      <c r="F11" s="12" t="s">
        <v>25</v>
      </c>
      <c r="G11" s="4" t="s">
        <v>24</v>
      </c>
      <c r="H11" s="60"/>
    </row>
    <row r="12" spans="2:8">
      <c r="B12" s="1"/>
      <c r="C12" s="16"/>
      <c r="D12" s="1"/>
      <c r="E12" s="1"/>
      <c r="F12" s="12"/>
      <c r="G12" s="4"/>
      <c r="H12" s="60"/>
    </row>
    <row r="13" spans="2:8">
      <c r="B13" s="1"/>
      <c r="C13" s="16" t="s">
        <v>0</v>
      </c>
      <c r="D13" s="28">
        <v>73.81</v>
      </c>
      <c r="E13" s="1" t="s">
        <v>16</v>
      </c>
      <c r="F13" s="7">
        <v>0.13500000000000001</v>
      </c>
      <c r="G13" s="6">
        <f>D13*F13</f>
        <v>9.9643500000000014</v>
      </c>
      <c r="H13" s="60"/>
    </row>
    <row r="14" spans="2:8">
      <c r="B14" s="1"/>
      <c r="C14" s="16" t="s">
        <v>1</v>
      </c>
      <c r="D14" s="28">
        <v>2.3199999999999998E-6</v>
      </c>
      <c r="E14" s="1" t="s">
        <v>18</v>
      </c>
      <c r="F14" s="7">
        <v>0</v>
      </c>
      <c r="G14" s="6">
        <f t="shared" ref="G14:G18" si="0">D14*F14</f>
        <v>0</v>
      </c>
      <c r="H14" s="60"/>
    </row>
    <row r="15" spans="2:8">
      <c r="B15" s="1"/>
      <c r="C15" s="16" t="s">
        <v>2</v>
      </c>
      <c r="D15" s="28">
        <v>0.42099999999999999</v>
      </c>
      <c r="E15" s="1" t="s">
        <v>19</v>
      </c>
      <c r="F15" s="7">
        <v>8.25</v>
      </c>
      <c r="G15" s="6">
        <f t="shared" si="0"/>
        <v>3.4732499999999997</v>
      </c>
      <c r="H15" s="60"/>
    </row>
    <row r="16" spans="2:8">
      <c r="B16" s="1"/>
      <c r="C16" s="16" t="s">
        <v>3</v>
      </c>
      <c r="D16" s="28">
        <v>6.08E-2</v>
      </c>
      <c r="E16" s="1" t="s">
        <v>20</v>
      </c>
      <c r="F16" s="7">
        <v>3.9</v>
      </c>
      <c r="G16" s="6">
        <f t="shared" si="0"/>
        <v>0.23712</v>
      </c>
      <c r="H16" s="60"/>
    </row>
    <row r="17" spans="2:9">
      <c r="B17" s="1"/>
      <c r="C17" s="16" t="s">
        <v>4</v>
      </c>
      <c r="D17" s="28">
        <v>5.67E-2</v>
      </c>
      <c r="E17" s="2" t="s">
        <v>29</v>
      </c>
      <c r="F17" s="7">
        <v>9.6999999999999993</v>
      </c>
      <c r="G17" s="6">
        <f t="shared" si="0"/>
        <v>0.54998999999999998</v>
      </c>
      <c r="H17" s="60"/>
    </row>
    <row r="18" spans="2:9">
      <c r="B18" s="1"/>
      <c r="C18" s="16" t="s">
        <v>5</v>
      </c>
      <c r="D18" s="28">
        <v>1.97E-3</v>
      </c>
      <c r="E18" s="2" t="s">
        <v>21</v>
      </c>
      <c r="F18" s="7">
        <v>0</v>
      </c>
      <c r="G18" s="6">
        <f t="shared" si="0"/>
        <v>0</v>
      </c>
      <c r="H18" s="60"/>
    </row>
    <row r="19" spans="2:9">
      <c r="B19" s="1"/>
      <c r="C19" s="16"/>
      <c r="D19" s="29"/>
      <c r="E19" s="1"/>
      <c r="F19" s="7"/>
      <c r="H19" s="60"/>
    </row>
    <row r="20" spans="2:9">
      <c r="B20" s="1"/>
      <c r="C20" s="16" t="s">
        <v>37</v>
      </c>
      <c r="D20" s="29"/>
      <c r="E20" s="1"/>
      <c r="F20" s="14" t="s">
        <v>28</v>
      </c>
      <c r="G20" s="4"/>
      <c r="H20" s="60"/>
    </row>
    <row r="21" spans="2:9">
      <c r="B21" s="1"/>
      <c r="C21" s="16" t="s">
        <v>38</v>
      </c>
      <c r="D21" s="30">
        <v>1.95</v>
      </c>
      <c r="E21" s="1" t="s">
        <v>22</v>
      </c>
      <c r="F21" s="7">
        <f>0.133*(1-0.44)</f>
        <v>7.4480000000000005E-2</v>
      </c>
      <c r="G21" s="6">
        <f t="shared" ref="G21:G33" si="1">D21*F21</f>
        <v>0.145236</v>
      </c>
      <c r="H21" s="60"/>
      <c r="I21" s="1"/>
    </row>
    <row r="22" spans="2:9">
      <c r="B22" s="1"/>
      <c r="C22" s="16" t="s">
        <v>7</v>
      </c>
      <c r="D22" s="30">
        <v>0</v>
      </c>
      <c r="E22" s="1" t="s">
        <v>22</v>
      </c>
      <c r="F22" s="7">
        <f>1.29*(1-0.4)</f>
        <v>0.77400000000000002</v>
      </c>
      <c r="G22" s="6">
        <f t="shared" si="1"/>
        <v>0</v>
      </c>
      <c r="H22" s="60"/>
      <c r="I22" s="1"/>
    </row>
    <row r="23" spans="2:9">
      <c r="B23" s="1"/>
      <c r="C23" s="16" t="s">
        <v>8</v>
      </c>
      <c r="D23" s="30">
        <v>0</v>
      </c>
      <c r="E23" s="1" t="s">
        <v>22</v>
      </c>
      <c r="F23" s="7">
        <f>1.512*(1-0.34)</f>
        <v>0.99791999999999992</v>
      </c>
      <c r="G23" s="6">
        <f t="shared" si="1"/>
        <v>0</v>
      </c>
      <c r="H23" s="60"/>
      <c r="I23" s="1"/>
    </row>
    <row r="24" spans="2:9">
      <c r="B24" s="1"/>
      <c r="C24" s="16" t="s">
        <v>9</v>
      </c>
      <c r="D24" s="30">
        <v>0</v>
      </c>
      <c r="E24" s="1" t="s">
        <v>22</v>
      </c>
      <c r="F24" s="7">
        <f>2.18*(1-0.44)</f>
        <v>1.2208000000000001</v>
      </c>
      <c r="G24" s="6">
        <f t="shared" si="1"/>
        <v>0</v>
      </c>
      <c r="H24" s="60"/>
      <c r="I24" s="1"/>
    </row>
    <row r="25" spans="2:9">
      <c r="B25" s="1"/>
      <c r="C25" s="16" t="s">
        <v>10</v>
      </c>
      <c r="D25" s="30">
        <v>0</v>
      </c>
      <c r="E25" s="1" t="s">
        <v>22</v>
      </c>
      <c r="F25" s="7">
        <f>0.954*(1-0.75)</f>
        <v>0.23849999999999999</v>
      </c>
      <c r="G25" s="6">
        <f t="shared" si="1"/>
        <v>0</v>
      </c>
      <c r="H25" s="60"/>
      <c r="I25" s="1"/>
    </row>
    <row r="26" spans="2:9">
      <c r="B26" s="1"/>
      <c r="C26" s="16" t="s">
        <v>12</v>
      </c>
      <c r="D26" s="30">
        <v>0</v>
      </c>
      <c r="E26" s="1" t="s">
        <v>22</v>
      </c>
      <c r="F26" s="7">
        <f>7.068*(1-0.3)</f>
        <v>4.9475999999999996</v>
      </c>
      <c r="G26" s="6">
        <f t="shared" si="1"/>
        <v>0</v>
      </c>
      <c r="H26" s="60"/>
      <c r="I26" s="1"/>
    </row>
    <row r="27" spans="2:9">
      <c r="B27" s="1"/>
      <c r="C27" s="16" t="s">
        <v>11</v>
      </c>
      <c r="D27" s="30">
        <v>0</v>
      </c>
      <c r="E27" s="1" t="s">
        <v>22</v>
      </c>
      <c r="F27" s="7">
        <f>1.3*(1-0.23)</f>
        <v>1.0010000000000001</v>
      </c>
      <c r="G27" s="6">
        <f t="shared" si="1"/>
        <v>0</v>
      </c>
      <c r="H27" s="60"/>
      <c r="I27" s="1"/>
    </row>
    <row r="28" spans="2:9">
      <c r="B28" s="1"/>
      <c r="C28" s="16" t="s">
        <v>13</v>
      </c>
      <c r="D28" s="30">
        <v>0</v>
      </c>
      <c r="E28" s="1" t="s">
        <v>22</v>
      </c>
      <c r="F28" s="7">
        <f>0.448*0.7</f>
        <v>0.31359999999999999</v>
      </c>
      <c r="G28" s="6">
        <f t="shared" si="1"/>
        <v>0</v>
      </c>
      <c r="H28" s="60"/>
      <c r="I28" s="1"/>
    </row>
    <row r="29" spans="2:9">
      <c r="B29" s="1"/>
      <c r="C29" s="11" t="s">
        <v>14</v>
      </c>
      <c r="D29" s="30">
        <v>0</v>
      </c>
      <c r="E29" s="1" t="s">
        <v>22</v>
      </c>
      <c r="F29" s="7">
        <f>1*0.7</f>
        <v>0.7</v>
      </c>
      <c r="G29" s="6">
        <f t="shared" si="1"/>
        <v>0</v>
      </c>
      <c r="H29" s="60"/>
      <c r="I29" s="1"/>
    </row>
    <row r="30" spans="2:9">
      <c r="B30" s="1"/>
      <c r="C30" s="11" t="s">
        <v>15</v>
      </c>
      <c r="D30" s="30">
        <v>0</v>
      </c>
      <c r="E30" s="1" t="s">
        <v>22</v>
      </c>
      <c r="F30" s="7">
        <f>1.077*0.7</f>
        <v>0.7538999999999999</v>
      </c>
      <c r="G30" s="6">
        <f t="shared" si="1"/>
        <v>0</v>
      </c>
      <c r="H30" s="60"/>
      <c r="I30" s="1"/>
    </row>
    <row r="31" spans="2:9">
      <c r="B31" s="1"/>
      <c r="C31" s="58" t="s">
        <v>33</v>
      </c>
      <c r="D31" s="30">
        <v>2.6</v>
      </c>
      <c r="E31" s="1" t="s">
        <v>22</v>
      </c>
      <c r="F31" s="7">
        <f>0.854*0.7</f>
        <v>0.5978</v>
      </c>
      <c r="G31" s="6">
        <f t="shared" si="1"/>
        <v>1.5542800000000001</v>
      </c>
      <c r="H31" s="60"/>
      <c r="I31" s="2"/>
    </row>
    <row r="32" spans="2:9">
      <c r="B32" s="1"/>
      <c r="C32" s="58" t="s">
        <v>34</v>
      </c>
      <c r="D32" s="30">
        <v>0</v>
      </c>
      <c r="E32" s="1" t="s">
        <v>22</v>
      </c>
      <c r="F32" s="7">
        <f>0.378*0.7</f>
        <v>0.2646</v>
      </c>
      <c r="G32" s="6">
        <f t="shared" si="1"/>
        <v>0</v>
      </c>
      <c r="H32" s="60"/>
      <c r="I32" s="2"/>
    </row>
    <row r="33" spans="2:9">
      <c r="B33" s="1"/>
      <c r="C33" s="58" t="s">
        <v>56</v>
      </c>
      <c r="D33" s="30">
        <v>0</v>
      </c>
      <c r="E33" s="1" t="s">
        <v>22</v>
      </c>
      <c r="F33" s="7">
        <f>1*0.7</f>
        <v>0.7</v>
      </c>
      <c r="G33" s="6">
        <f t="shared" si="1"/>
        <v>0</v>
      </c>
      <c r="H33" s="61"/>
      <c r="I33" s="2"/>
    </row>
    <row r="34" spans="2:9">
      <c r="F34" s="13"/>
    </row>
    <row r="35" spans="2:9">
      <c r="C35" s="31" t="s">
        <v>45</v>
      </c>
      <c r="D35" s="32">
        <f>D8</f>
        <v>65</v>
      </c>
      <c r="E35" s="33" t="s">
        <v>22</v>
      </c>
      <c r="F35" s="41"/>
      <c r="G35" s="42">
        <f>SUM(G13:G18)+SUM(G21:G33)</f>
        <v>15.924226000000001</v>
      </c>
      <c r="H35" s="34" t="s">
        <v>42</v>
      </c>
    </row>
    <row r="36" spans="2:9">
      <c r="C36" s="35"/>
      <c r="D36" s="36">
        <v>1</v>
      </c>
      <c r="E36" s="37" t="s">
        <v>22</v>
      </c>
      <c r="F36" s="43">
        <f>G35/D35</f>
        <v>0.24498809230769233</v>
      </c>
      <c r="G36" s="44"/>
      <c r="H36" s="38" t="s">
        <v>41</v>
      </c>
    </row>
    <row r="37" spans="2:9">
      <c r="C37" s="15"/>
      <c r="D37" s="10"/>
      <c r="E37" s="3"/>
      <c r="F37" s="13"/>
      <c r="G37" s="8"/>
    </row>
    <row r="38" spans="2:9">
      <c r="C38" s="31" t="s">
        <v>46</v>
      </c>
      <c r="D38" s="32">
        <f>D35</f>
        <v>65</v>
      </c>
      <c r="E38" s="33" t="s">
        <v>22</v>
      </c>
      <c r="F38" s="41"/>
      <c r="G38" s="42">
        <f>D13</f>
        <v>73.81</v>
      </c>
      <c r="H38" s="34" t="s">
        <v>44</v>
      </c>
    </row>
    <row r="39" spans="2:9">
      <c r="C39" s="39"/>
      <c r="D39" s="40">
        <v>1</v>
      </c>
      <c r="E39" s="37" t="s">
        <v>22</v>
      </c>
      <c r="F39" s="43">
        <f>G38/D38</f>
        <v>1.1355384615384616</v>
      </c>
      <c r="G39" s="45"/>
      <c r="H39" s="38" t="s">
        <v>43</v>
      </c>
    </row>
  </sheetData>
  <mergeCells count="3">
    <mergeCell ref="D5:F5"/>
    <mergeCell ref="D6:F6"/>
    <mergeCell ref="D7:F7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Rekenmodel</vt:lpstr>
      <vt:lpstr>Voorbeeld (1)</vt:lpstr>
      <vt:lpstr>Voorbeeld (2)</vt:lpstr>
      <vt:lpstr>Voorbeeld (3)</vt:lpstr>
      <vt:lpstr>Voorbeeld (4)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joost</dc:creator>
  <cp:lastModifiedBy>Tim de Jonge</cp:lastModifiedBy>
  <dcterms:created xsi:type="dcterms:W3CDTF">2014-03-27T16:28:17Z</dcterms:created>
  <dcterms:modified xsi:type="dcterms:W3CDTF">2014-04-07T14:42:51Z</dcterms:modified>
</cp:coreProperties>
</file>